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usil\Desktop\CKVT\!Sezóna 2019\Excel\LAST MINUTE\LM 07_06_2019\"/>
    </mc:Choice>
  </mc:AlternateContent>
  <bookViews>
    <workbookView xWindow="-108" yWindow="-108" windowWidth="23256" windowHeight="12576"/>
  </bookViews>
  <sheets>
    <sheet name="Last Minute" sheetId="3" r:id="rId1"/>
  </sheets>
  <definedNames>
    <definedName name="_xlnm._FilterDatabase" localSheetId="0" hidden="1">'Last Minute'!$A$11:$Y$1012</definedName>
    <definedName name="_xlnm.Print_Area" localSheetId="0">'Last Minute'!$A$1:$N$1012</definedName>
  </definedNames>
  <calcPr calcId="171027"/>
</workbook>
</file>

<file path=xl/calcChain.xml><?xml version="1.0" encoding="utf-8"?>
<calcChain xmlns="http://schemas.openxmlformats.org/spreadsheetml/2006/main">
  <c r="Z1007" i="3" l="1"/>
  <c r="Z1005" i="3"/>
  <c r="Z1004" i="3"/>
  <c r="Z1002" i="3"/>
  <c r="Z1000" i="3"/>
  <c r="Z998" i="3"/>
  <c r="Z997" i="3"/>
  <c r="Z995" i="3"/>
  <c r="Z994" i="3"/>
  <c r="Z993" i="3"/>
  <c r="Z992" i="3"/>
  <c r="Z990" i="3"/>
  <c r="Z989" i="3"/>
  <c r="Z987" i="3"/>
  <c r="Z986" i="3"/>
  <c r="Z985" i="3"/>
  <c r="Z984" i="3"/>
  <c r="Z983" i="3"/>
  <c r="Z982" i="3"/>
  <c r="Z980" i="3"/>
  <c r="Z979" i="3"/>
  <c r="Z977" i="3"/>
  <c r="Z976" i="3"/>
  <c r="Z975" i="3"/>
  <c r="Z974" i="3"/>
  <c r="Z972" i="3"/>
  <c r="Z970" i="3"/>
  <c r="Z969" i="3"/>
  <c r="Z968" i="3"/>
  <c r="Z967" i="3"/>
  <c r="Z966" i="3"/>
  <c r="Z964" i="3"/>
  <c r="Z963" i="3"/>
  <c r="Z961" i="3"/>
  <c r="Z960" i="3"/>
  <c r="Z959" i="3"/>
  <c r="Z958" i="3"/>
  <c r="Z956" i="3"/>
  <c r="Z955" i="3"/>
  <c r="Z954" i="3"/>
  <c r="Z953" i="3"/>
  <c r="Z951" i="3"/>
  <c r="Z950" i="3"/>
  <c r="Z949" i="3"/>
  <c r="Z948" i="3"/>
  <c r="Z947" i="3"/>
  <c r="Z946" i="3"/>
  <c r="Z944" i="3"/>
  <c r="Z943" i="3"/>
  <c r="Z942" i="3"/>
  <c r="Z941" i="3"/>
  <c r="Z939" i="3"/>
  <c r="Z938" i="3"/>
  <c r="Z936" i="3"/>
  <c r="Z935" i="3"/>
  <c r="Z933" i="3"/>
  <c r="Z932" i="3"/>
  <c r="Z931" i="3"/>
  <c r="Z930" i="3"/>
  <c r="Z928" i="3"/>
  <c r="Z927" i="3"/>
  <c r="Z926" i="3"/>
  <c r="Z924" i="3"/>
  <c r="Z922" i="3"/>
  <c r="Z921" i="3"/>
  <c r="Z920" i="3"/>
  <c r="Z919" i="3"/>
  <c r="Z918" i="3"/>
  <c r="Z917" i="3"/>
  <c r="Z915" i="3"/>
  <c r="Z914" i="3"/>
  <c r="Z913" i="3"/>
  <c r="Z912" i="3"/>
  <c r="Z910" i="3"/>
  <c r="Z909" i="3"/>
  <c r="Z908" i="3"/>
  <c r="Z907" i="3"/>
  <c r="Z905" i="3"/>
  <c r="Z904" i="3"/>
  <c r="Z902" i="3"/>
  <c r="Z901" i="3"/>
  <c r="Z900" i="3"/>
  <c r="Z899" i="3"/>
  <c r="Z897" i="3"/>
  <c r="Z896" i="3"/>
  <c r="Z895" i="3"/>
  <c r="Z894" i="3"/>
  <c r="Z893" i="3"/>
  <c r="Z891" i="3"/>
  <c r="Z890" i="3"/>
  <c r="Z889" i="3"/>
  <c r="Z888" i="3"/>
  <c r="Z886" i="3"/>
  <c r="Z885" i="3"/>
  <c r="Z884" i="3"/>
  <c r="Z882" i="3"/>
  <c r="Z881" i="3"/>
  <c r="Z879" i="3"/>
  <c r="Z878" i="3"/>
  <c r="Z876" i="3"/>
  <c r="Z875" i="3"/>
  <c r="Z874" i="3"/>
  <c r="Z873" i="3"/>
  <c r="Z871" i="3"/>
  <c r="Z869" i="3"/>
  <c r="Z868" i="3"/>
  <c r="Z867" i="3"/>
  <c r="Z865" i="3"/>
  <c r="Z863" i="3"/>
  <c r="Z862" i="3"/>
  <c r="Z861" i="3"/>
  <c r="Z859" i="3"/>
  <c r="Z858" i="3"/>
  <c r="Z857" i="3"/>
  <c r="Z855" i="3"/>
  <c r="Z853" i="3"/>
  <c r="Z852" i="3"/>
  <c r="Z851" i="3"/>
  <c r="Z849" i="3"/>
  <c r="Z848" i="3"/>
  <c r="Z847" i="3"/>
  <c r="Z846" i="3"/>
  <c r="Z845" i="3"/>
  <c r="Z844" i="3"/>
  <c r="Z843" i="3"/>
  <c r="Z841" i="3"/>
  <c r="Z840" i="3"/>
  <c r="Z839" i="3"/>
  <c r="Z838" i="3"/>
  <c r="Z837" i="3"/>
  <c r="Z836" i="3"/>
  <c r="Z834" i="3"/>
  <c r="Z833" i="3"/>
  <c r="Z831" i="3"/>
  <c r="Z830" i="3"/>
  <c r="Z829" i="3"/>
  <c r="Z827" i="3"/>
  <c r="Z826" i="3"/>
  <c r="Z824" i="3"/>
  <c r="Z823" i="3"/>
  <c r="Z822" i="3"/>
  <c r="Z820" i="3"/>
  <c r="Z819" i="3"/>
  <c r="Z818" i="3"/>
  <c r="Z816" i="3"/>
  <c r="Z815" i="3"/>
  <c r="Z814" i="3"/>
  <c r="Z813" i="3"/>
  <c r="Z812" i="3"/>
  <c r="Z810" i="3"/>
  <c r="Z809" i="3"/>
  <c r="Z808" i="3"/>
  <c r="Q1007" i="3" l="1"/>
  <c r="P1007" i="3"/>
  <c r="L1007" i="3"/>
  <c r="J1007" i="3"/>
  <c r="F1007" i="3"/>
  <c r="C1007" i="3"/>
  <c r="Q1006" i="3"/>
  <c r="P1006" i="3"/>
  <c r="L1006" i="3"/>
  <c r="J1006" i="3"/>
  <c r="F1006" i="3"/>
  <c r="C1006" i="3"/>
  <c r="Q1005" i="3"/>
  <c r="P1005" i="3"/>
  <c r="N1005" i="3"/>
  <c r="M1005" i="3"/>
  <c r="L1005" i="3"/>
  <c r="J1005" i="3"/>
  <c r="F1005" i="3"/>
  <c r="C1005" i="3"/>
  <c r="Q1004" i="3"/>
  <c r="P1004" i="3"/>
  <c r="N1004" i="3"/>
  <c r="M1004" i="3"/>
  <c r="L1004" i="3"/>
  <c r="J1004" i="3"/>
  <c r="F1004" i="3"/>
  <c r="C1004" i="3"/>
  <c r="Q1003" i="3"/>
  <c r="P1003" i="3"/>
  <c r="N1003" i="3"/>
  <c r="M1003" i="3"/>
  <c r="L1003" i="3"/>
  <c r="J1003" i="3"/>
  <c r="F1003" i="3"/>
  <c r="C1003" i="3"/>
  <c r="Q998" i="3"/>
  <c r="P998" i="3"/>
  <c r="N998" i="3"/>
  <c r="M998" i="3"/>
  <c r="L998" i="3"/>
  <c r="J998" i="3"/>
  <c r="F998" i="3"/>
  <c r="C998" i="3"/>
  <c r="Q997" i="3"/>
  <c r="P997" i="3"/>
  <c r="N997" i="3"/>
  <c r="M997" i="3"/>
  <c r="L997" i="3"/>
  <c r="J997" i="3"/>
  <c r="F997" i="3"/>
  <c r="C997" i="3"/>
  <c r="Q996" i="3"/>
  <c r="P996" i="3"/>
  <c r="N996" i="3"/>
  <c r="M996" i="3"/>
  <c r="L996" i="3"/>
  <c r="J996" i="3"/>
  <c r="F996" i="3"/>
  <c r="C996" i="3"/>
  <c r="Q1002" i="3"/>
  <c r="P1002" i="3"/>
  <c r="N1002" i="3"/>
  <c r="M1002" i="3"/>
  <c r="J1002" i="3"/>
  <c r="F1002" i="3"/>
  <c r="C1002" i="3"/>
  <c r="Q1001" i="3"/>
  <c r="P1001" i="3"/>
  <c r="N1001" i="3"/>
  <c r="M1001" i="3"/>
  <c r="J1001" i="3"/>
  <c r="F1001" i="3"/>
  <c r="C1001" i="3"/>
  <c r="Q980" i="3"/>
  <c r="P980" i="3"/>
  <c r="N980" i="3"/>
  <c r="L980" i="3"/>
  <c r="J980" i="3"/>
  <c r="F980" i="3"/>
  <c r="C980" i="3"/>
  <c r="Q979" i="3"/>
  <c r="P979" i="3"/>
  <c r="N979" i="3"/>
  <c r="L979" i="3"/>
  <c r="J979" i="3"/>
  <c r="F979" i="3"/>
  <c r="C979" i="3"/>
  <c r="Q978" i="3"/>
  <c r="P978" i="3"/>
  <c r="N978" i="3"/>
  <c r="L978" i="3"/>
  <c r="J978" i="3"/>
  <c r="F978" i="3"/>
  <c r="C978" i="3"/>
  <c r="Q995" i="3"/>
  <c r="P995" i="3"/>
  <c r="N995" i="3"/>
  <c r="M995" i="3"/>
  <c r="L995" i="3"/>
  <c r="J995" i="3"/>
  <c r="F995" i="3"/>
  <c r="C995" i="3"/>
  <c r="Q994" i="3"/>
  <c r="P994" i="3"/>
  <c r="N994" i="3"/>
  <c r="M994" i="3"/>
  <c r="L994" i="3"/>
  <c r="J994" i="3"/>
  <c r="F994" i="3"/>
  <c r="C994" i="3"/>
  <c r="Q993" i="3"/>
  <c r="P993" i="3"/>
  <c r="N993" i="3"/>
  <c r="M993" i="3"/>
  <c r="L993" i="3"/>
  <c r="J993" i="3"/>
  <c r="F993" i="3"/>
  <c r="C993" i="3"/>
  <c r="Q992" i="3"/>
  <c r="P992" i="3"/>
  <c r="N992" i="3"/>
  <c r="M992" i="3"/>
  <c r="L992" i="3"/>
  <c r="J992" i="3"/>
  <c r="F992" i="3"/>
  <c r="C992" i="3"/>
  <c r="Q991" i="3"/>
  <c r="P991" i="3"/>
  <c r="N991" i="3"/>
  <c r="M991" i="3"/>
  <c r="L991" i="3"/>
  <c r="J991" i="3"/>
  <c r="F991" i="3"/>
  <c r="C991" i="3"/>
  <c r="Q1000" i="3"/>
  <c r="P1000" i="3"/>
  <c r="L1000" i="3"/>
  <c r="J1000" i="3"/>
  <c r="F1000" i="3"/>
  <c r="C1000" i="3"/>
  <c r="Q999" i="3"/>
  <c r="P999" i="3"/>
  <c r="L999" i="3"/>
  <c r="J999" i="3"/>
  <c r="F999" i="3"/>
  <c r="C999" i="3"/>
  <c r="Q987" i="3"/>
  <c r="P987" i="3"/>
  <c r="N987" i="3"/>
  <c r="L987" i="3"/>
  <c r="J987" i="3"/>
  <c r="F987" i="3"/>
  <c r="C987" i="3"/>
  <c r="Q986" i="3"/>
  <c r="P986" i="3"/>
  <c r="N986" i="3"/>
  <c r="L986" i="3"/>
  <c r="J986" i="3"/>
  <c r="F986" i="3"/>
  <c r="C986" i="3"/>
  <c r="Q985" i="3"/>
  <c r="P985" i="3"/>
  <c r="N985" i="3"/>
  <c r="L985" i="3"/>
  <c r="J985" i="3"/>
  <c r="F985" i="3"/>
  <c r="C985" i="3"/>
  <c r="Q984" i="3"/>
  <c r="P984" i="3"/>
  <c r="N984" i="3"/>
  <c r="L984" i="3"/>
  <c r="J984" i="3"/>
  <c r="F984" i="3"/>
  <c r="C984" i="3"/>
  <c r="Q983" i="3"/>
  <c r="P983" i="3"/>
  <c r="N983" i="3"/>
  <c r="L983" i="3"/>
  <c r="J983" i="3"/>
  <c r="F983" i="3"/>
  <c r="C983" i="3"/>
  <c r="Q982" i="3"/>
  <c r="P982" i="3"/>
  <c r="N982" i="3"/>
  <c r="L982" i="3"/>
  <c r="J982" i="3"/>
  <c r="F982" i="3"/>
  <c r="C982" i="3"/>
  <c r="Q981" i="3"/>
  <c r="P981" i="3"/>
  <c r="N981" i="3"/>
  <c r="L981" i="3"/>
  <c r="J981" i="3"/>
  <c r="F981" i="3"/>
  <c r="C981" i="3"/>
  <c r="Q977" i="3"/>
  <c r="P977" i="3"/>
  <c r="N977" i="3"/>
  <c r="L977" i="3"/>
  <c r="J977" i="3"/>
  <c r="F977" i="3"/>
  <c r="C977" i="3"/>
  <c r="Q976" i="3"/>
  <c r="P976" i="3"/>
  <c r="N976" i="3"/>
  <c r="L976" i="3"/>
  <c r="J976" i="3"/>
  <c r="F976" i="3"/>
  <c r="C976" i="3"/>
  <c r="Q975" i="3"/>
  <c r="P975" i="3"/>
  <c r="N975" i="3"/>
  <c r="L975" i="3"/>
  <c r="J975" i="3"/>
  <c r="F975" i="3"/>
  <c r="C975" i="3"/>
  <c r="Q974" i="3"/>
  <c r="P974" i="3"/>
  <c r="N974" i="3"/>
  <c r="L974" i="3"/>
  <c r="J974" i="3"/>
  <c r="F974" i="3"/>
  <c r="C974" i="3"/>
  <c r="Q973" i="3"/>
  <c r="P973" i="3"/>
  <c r="N973" i="3"/>
  <c r="L973" i="3"/>
  <c r="J973" i="3"/>
  <c r="F973" i="3"/>
  <c r="C973" i="3"/>
  <c r="Q990" i="3"/>
  <c r="P990" i="3"/>
  <c r="L990" i="3"/>
  <c r="J990" i="3"/>
  <c r="F990" i="3"/>
  <c r="C990" i="3"/>
  <c r="Q989" i="3"/>
  <c r="P989" i="3"/>
  <c r="L989" i="3"/>
  <c r="J989" i="3"/>
  <c r="F989" i="3"/>
  <c r="C989" i="3"/>
  <c r="Q988" i="3"/>
  <c r="P988" i="3"/>
  <c r="L988" i="3"/>
  <c r="J988" i="3"/>
  <c r="F988" i="3"/>
  <c r="C988" i="3"/>
  <c r="Q972" i="3"/>
  <c r="P972" i="3"/>
  <c r="N972" i="3"/>
  <c r="M972" i="3"/>
  <c r="J972" i="3"/>
  <c r="F972" i="3"/>
  <c r="C972" i="3"/>
  <c r="Q971" i="3"/>
  <c r="P971" i="3"/>
  <c r="N971" i="3"/>
  <c r="M971" i="3"/>
  <c r="J971" i="3"/>
  <c r="F971" i="3"/>
  <c r="C971" i="3"/>
  <c r="Q964" i="3"/>
  <c r="P964" i="3"/>
  <c r="N964" i="3"/>
  <c r="L964" i="3"/>
  <c r="J964" i="3"/>
  <c r="F964" i="3"/>
  <c r="C964" i="3"/>
  <c r="Q963" i="3"/>
  <c r="P963" i="3"/>
  <c r="N963" i="3"/>
  <c r="L963" i="3"/>
  <c r="J963" i="3"/>
  <c r="F963" i="3"/>
  <c r="C963" i="3"/>
  <c r="Q962" i="3"/>
  <c r="P962" i="3"/>
  <c r="N962" i="3"/>
  <c r="L962" i="3"/>
  <c r="J962" i="3"/>
  <c r="F962" i="3"/>
  <c r="C962" i="3"/>
  <c r="Q970" i="3"/>
  <c r="P970" i="3"/>
  <c r="L970" i="3"/>
  <c r="J970" i="3"/>
  <c r="F970" i="3"/>
  <c r="C970" i="3"/>
  <c r="Q969" i="3"/>
  <c r="P969" i="3"/>
  <c r="L969" i="3"/>
  <c r="J969" i="3"/>
  <c r="F969" i="3"/>
  <c r="C969" i="3"/>
  <c r="Q968" i="3"/>
  <c r="P968" i="3"/>
  <c r="L968" i="3"/>
  <c r="J968" i="3"/>
  <c r="F968" i="3"/>
  <c r="C968" i="3"/>
  <c r="Q967" i="3"/>
  <c r="P967" i="3"/>
  <c r="L967" i="3"/>
  <c r="J967" i="3"/>
  <c r="F967" i="3"/>
  <c r="C967" i="3"/>
  <c r="Q966" i="3"/>
  <c r="P966" i="3"/>
  <c r="L966" i="3"/>
  <c r="J966" i="3"/>
  <c r="F966" i="3"/>
  <c r="C966" i="3"/>
  <c r="Q965" i="3"/>
  <c r="P965" i="3"/>
  <c r="L965" i="3"/>
  <c r="J965" i="3"/>
  <c r="F965" i="3"/>
  <c r="C965" i="3"/>
  <c r="Q961" i="3"/>
  <c r="P961" i="3"/>
  <c r="N961" i="3"/>
  <c r="L961" i="3"/>
  <c r="J961" i="3"/>
  <c r="F961" i="3"/>
  <c r="C961" i="3"/>
  <c r="Q960" i="3"/>
  <c r="P960" i="3"/>
  <c r="N960" i="3"/>
  <c r="L960" i="3"/>
  <c r="J960" i="3"/>
  <c r="F960" i="3"/>
  <c r="C960" i="3"/>
  <c r="Q959" i="3"/>
  <c r="P959" i="3"/>
  <c r="N959" i="3"/>
  <c r="L959" i="3"/>
  <c r="J959" i="3"/>
  <c r="F959" i="3"/>
  <c r="C959" i="3"/>
  <c r="Q958" i="3"/>
  <c r="P958" i="3"/>
  <c r="N958" i="3"/>
  <c r="L958" i="3"/>
  <c r="J958" i="3"/>
  <c r="F958" i="3"/>
  <c r="C958" i="3"/>
  <c r="Q957" i="3"/>
  <c r="P957" i="3"/>
  <c r="N957" i="3"/>
  <c r="L957" i="3"/>
  <c r="J957" i="3"/>
  <c r="F957" i="3"/>
  <c r="C957" i="3"/>
  <c r="Q956" i="3"/>
  <c r="P956" i="3"/>
  <c r="N956" i="3"/>
  <c r="M956" i="3"/>
  <c r="L956" i="3"/>
  <c r="J956" i="3"/>
  <c r="F956" i="3"/>
  <c r="C956" i="3"/>
  <c r="Q955" i="3"/>
  <c r="P955" i="3"/>
  <c r="N955" i="3"/>
  <c r="M955" i="3"/>
  <c r="L955" i="3"/>
  <c r="J955" i="3"/>
  <c r="F955" i="3"/>
  <c r="C955" i="3"/>
  <c r="Q954" i="3"/>
  <c r="P954" i="3"/>
  <c r="N954" i="3"/>
  <c r="M954" i="3"/>
  <c r="L954" i="3"/>
  <c r="J954" i="3"/>
  <c r="F954" i="3"/>
  <c r="C954" i="3"/>
  <c r="Q953" i="3"/>
  <c r="P953" i="3"/>
  <c r="N953" i="3"/>
  <c r="M953" i="3"/>
  <c r="L953" i="3"/>
  <c r="J953" i="3"/>
  <c r="F953" i="3"/>
  <c r="C953" i="3"/>
  <c r="Q952" i="3"/>
  <c r="P952" i="3"/>
  <c r="N952" i="3"/>
  <c r="M952" i="3"/>
  <c r="L952" i="3"/>
  <c r="J952" i="3"/>
  <c r="F952" i="3"/>
  <c r="C952" i="3"/>
  <c r="Q951" i="3"/>
  <c r="P951" i="3"/>
  <c r="N951" i="3"/>
  <c r="M951" i="3"/>
  <c r="L951" i="3"/>
  <c r="J951" i="3"/>
  <c r="F951" i="3"/>
  <c r="C951" i="3"/>
  <c r="Q950" i="3"/>
  <c r="P950" i="3"/>
  <c r="N950" i="3"/>
  <c r="M950" i="3"/>
  <c r="L950" i="3"/>
  <c r="J950" i="3"/>
  <c r="F950" i="3"/>
  <c r="C950" i="3"/>
  <c r="Q949" i="3"/>
  <c r="P949" i="3"/>
  <c r="N949" i="3"/>
  <c r="M949" i="3"/>
  <c r="L949" i="3"/>
  <c r="J949" i="3"/>
  <c r="F949" i="3"/>
  <c r="C949" i="3"/>
  <c r="Q948" i="3"/>
  <c r="P948" i="3"/>
  <c r="N948" i="3"/>
  <c r="M948" i="3"/>
  <c r="L948" i="3"/>
  <c r="J948" i="3"/>
  <c r="F948" i="3"/>
  <c r="C948" i="3"/>
  <c r="Q947" i="3"/>
  <c r="P947" i="3"/>
  <c r="N947" i="3"/>
  <c r="M947" i="3"/>
  <c r="L947" i="3"/>
  <c r="J947" i="3"/>
  <c r="F947" i="3"/>
  <c r="C947" i="3"/>
  <c r="Q946" i="3"/>
  <c r="P946" i="3"/>
  <c r="N946" i="3"/>
  <c r="M946" i="3"/>
  <c r="L946" i="3"/>
  <c r="J946" i="3"/>
  <c r="F946" i="3"/>
  <c r="C946" i="3"/>
  <c r="Q945" i="3"/>
  <c r="P945" i="3"/>
  <c r="N945" i="3"/>
  <c r="M945" i="3"/>
  <c r="L945" i="3"/>
  <c r="J945" i="3"/>
  <c r="F945" i="3"/>
  <c r="C945" i="3"/>
  <c r="Q922" i="3"/>
  <c r="P922" i="3"/>
  <c r="N922" i="3"/>
  <c r="M922" i="3"/>
  <c r="L922" i="3"/>
  <c r="J922" i="3"/>
  <c r="F922" i="3"/>
  <c r="C922" i="3"/>
  <c r="Q921" i="3"/>
  <c r="P921" i="3"/>
  <c r="N921" i="3"/>
  <c r="M921" i="3"/>
  <c r="L921" i="3"/>
  <c r="J921" i="3"/>
  <c r="F921" i="3"/>
  <c r="C921" i="3"/>
  <c r="Q920" i="3"/>
  <c r="P920" i="3"/>
  <c r="N920" i="3"/>
  <c r="M920" i="3"/>
  <c r="L920" i="3"/>
  <c r="J920" i="3"/>
  <c r="F920" i="3"/>
  <c r="C920" i="3"/>
  <c r="Q919" i="3"/>
  <c r="P919" i="3"/>
  <c r="N919" i="3"/>
  <c r="M919" i="3"/>
  <c r="L919" i="3"/>
  <c r="J919" i="3"/>
  <c r="F919" i="3"/>
  <c r="C919" i="3"/>
  <c r="Q918" i="3"/>
  <c r="P918" i="3"/>
  <c r="N918" i="3"/>
  <c r="M918" i="3"/>
  <c r="L918" i="3"/>
  <c r="J918" i="3"/>
  <c r="F918" i="3"/>
  <c r="C918" i="3"/>
  <c r="Q917" i="3"/>
  <c r="P917" i="3"/>
  <c r="N917" i="3"/>
  <c r="M917" i="3"/>
  <c r="L917" i="3"/>
  <c r="J917" i="3"/>
  <c r="F917" i="3"/>
  <c r="C917" i="3"/>
  <c r="Q916" i="3"/>
  <c r="P916" i="3"/>
  <c r="N916" i="3"/>
  <c r="M916" i="3"/>
  <c r="L916" i="3"/>
  <c r="J916" i="3"/>
  <c r="F916" i="3"/>
  <c r="C916" i="3"/>
  <c r="Q939" i="3"/>
  <c r="P939" i="3"/>
  <c r="N939" i="3"/>
  <c r="M939" i="3"/>
  <c r="L939" i="3"/>
  <c r="J939" i="3"/>
  <c r="F939" i="3"/>
  <c r="C939" i="3"/>
  <c r="Q938" i="3"/>
  <c r="P938" i="3"/>
  <c r="N938" i="3"/>
  <c r="M938" i="3"/>
  <c r="L938" i="3"/>
  <c r="J938" i="3"/>
  <c r="F938" i="3"/>
  <c r="C938" i="3"/>
  <c r="Q937" i="3"/>
  <c r="P937" i="3"/>
  <c r="N937" i="3"/>
  <c r="M937" i="3"/>
  <c r="L937" i="3"/>
  <c r="J937" i="3"/>
  <c r="F937" i="3"/>
  <c r="C937" i="3"/>
  <c r="Q936" i="3"/>
  <c r="P936" i="3"/>
  <c r="N936" i="3"/>
  <c r="M936" i="3"/>
  <c r="L936" i="3"/>
  <c r="J936" i="3"/>
  <c r="F936" i="3"/>
  <c r="C936" i="3"/>
  <c r="Q935" i="3"/>
  <c r="P935" i="3"/>
  <c r="N935" i="3"/>
  <c r="M935" i="3"/>
  <c r="L935" i="3"/>
  <c r="J935" i="3"/>
  <c r="F935" i="3"/>
  <c r="C935" i="3"/>
  <c r="Q934" i="3"/>
  <c r="P934" i="3"/>
  <c r="N934" i="3"/>
  <c r="M934" i="3"/>
  <c r="L934" i="3"/>
  <c r="J934" i="3"/>
  <c r="F934" i="3"/>
  <c r="C934" i="3"/>
  <c r="Q933" i="3"/>
  <c r="P933" i="3"/>
  <c r="N933" i="3"/>
  <c r="M933" i="3"/>
  <c r="L933" i="3"/>
  <c r="J933" i="3"/>
  <c r="F933" i="3"/>
  <c r="C933" i="3"/>
  <c r="Q932" i="3"/>
  <c r="P932" i="3"/>
  <c r="N932" i="3"/>
  <c r="M932" i="3"/>
  <c r="L932" i="3"/>
  <c r="J932" i="3"/>
  <c r="F932" i="3"/>
  <c r="C932" i="3"/>
  <c r="Q931" i="3"/>
  <c r="P931" i="3"/>
  <c r="N931" i="3"/>
  <c r="M931" i="3"/>
  <c r="L931" i="3"/>
  <c r="J931" i="3"/>
  <c r="F931" i="3"/>
  <c r="C931" i="3"/>
  <c r="Q930" i="3"/>
  <c r="P930" i="3"/>
  <c r="N930" i="3"/>
  <c r="M930" i="3"/>
  <c r="L930" i="3"/>
  <c r="J930" i="3"/>
  <c r="F930" i="3"/>
  <c r="C930" i="3"/>
  <c r="Q929" i="3"/>
  <c r="P929" i="3"/>
  <c r="N929" i="3"/>
  <c r="M929" i="3"/>
  <c r="L929" i="3"/>
  <c r="J929" i="3"/>
  <c r="F929" i="3"/>
  <c r="C929" i="3"/>
  <c r="Q905" i="3"/>
  <c r="P905" i="3"/>
  <c r="N905" i="3"/>
  <c r="M905" i="3"/>
  <c r="L905" i="3"/>
  <c r="J905" i="3"/>
  <c r="F905" i="3"/>
  <c r="C905" i="3"/>
  <c r="Q904" i="3"/>
  <c r="P904" i="3"/>
  <c r="N904" i="3"/>
  <c r="M904" i="3"/>
  <c r="L904" i="3"/>
  <c r="J904" i="3"/>
  <c r="F904" i="3"/>
  <c r="C904" i="3"/>
  <c r="Q903" i="3"/>
  <c r="P903" i="3"/>
  <c r="N903" i="3"/>
  <c r="M903" i="3"/>
  <c r="L903" i="3"/>
  <c r="J903" i="3"/>
  <c r="F903" i="3"/>
  <c r="C903" i="3"/>
  <c r="Q944" i="3"/>
  <c r="P944" i="3"/>
  <c r="N944" i="3"/>
  <c r="M944" i="3"/>
  <c r="L944" i="3"/>
  <c r="J944" i="3"/>
  <c r="F944" i="3"/>
  <c r="C944" i="3"/>
  <c r="Q943" i="3"/>
  <c r="P943" i="3"/>
  <c r="N943" i="3"/>
  <c r="M943" i="3"/>
  <c r="L943" i="3"/>
  <c r="J943" i="3"/>
  <c r="F943" i="3"/>
  <c r="C943" i="3"/>
  <c r="Q942" i="3"/>
  <c r="P942" i="3"/>
  <c r="N942" i="3"/>
  <c r="M942" i="3"/>
  <c r="L942" i="3"/>
  <c r="J942" i="3"/>
  <c r="F942" i="3"/>
  <c r="C942" i="3"/>
  <c r="Q941" i="3"/>
  <c r="P941" i="3"/>
  <c r="N941" i="3"/>
  <c r="M941" i="3"/>
  <c r="L941" i="3"/>
  <c r="J941" i="3"/>
  <c r="F941" i="3"/>
  <c r="C941" i="3"/>
  <c r="Q940" i="3"/>
  <c r="P940" i="3"/>
  <c r="N940" i="3"/>
  <c r="M940" i="3"/>
  <c r="L940" i="3"/>
  <c r="J940" i="3"/>
  <c r="F940" i="3"/>
  <c r="C940" i="3"/>
  <c r="Q915" i="3"/>
  <c r="P915" i="3"/>
  <c r="N915" i="3"/>
  <c r="M915" i="3"/>
  <c r="L915" i="3"/>
  <c r="J915" i="3"/>
  <c r="F915" i="3"/>
  <c r="C915" i="3"/>
  <c r="Q914" i="3"/>
  <c r="P914" i="3"/>
  <c r="N914" i="3"/>
  <c r="M914" i="3"/>
  <c r="L914" i="3"/>
  <c r="J914" i="3"/>
  <c r="F914" i="3"/>
  <c r="C914" i="3"/>
  <c r="Q913" i="3"/>
  <c r="P913" i="3"/>
  <c r="N913" i="3"/>
  <c r="M913" i="3"/>
  <c r="L913" i="3"/>
  <c r="J913" i="3"/>
  <c r="F913" i="3"/>
  <c r="C913" i="3"/>
  <c r="Q912" i="3"/>
  <c r="P912" i="3"/>
  <c r="N912" i="3"/>
  <c r="M912" i="3"/>
  <c r="L912" i="3"/>
  <c r="J912" i="3"/>
  <c r="F912" i="3"/>
  <c r="C912" i="3"/>
  <c r="Q911" i="3"/>
  <c r="P911" i="3"/>
  <c r="N911" i="3"/>
  <c r="M911" i="3"/>
  <c r="L911" i="3"/>
  <c r="J911" i="3"/>
  <c r="F911" i="3"/>
  <c r="C911" i="3"/>
  <c r="Q928" i="3"/>
  <c r="P928" i="3"/>
  <c r="N928" i="3"/>
  <c r="M928" i="3"/>
  <c r="L928" i="3"/>
  <c r="J928" i="3"/>
  <c r="F928" i="3"/>
  <c r="C928" i="3"/>
  <c r="Q927" i="3"/>
  <c r="P927" i="3"/>
  <c r="N927" i="3"/>
  <c r="M927" i="3"/>
  <c r="L927" i="3"/>
  <c r="J927" i="3"/>
  <c r="F927" i="3"/>
  <c r="C927" i="3"/>
  <c r="Q926" i="3"/>
  <c r="P926" i="3"/>
  <c r="N926" i="3"/>
  <c r="M926" i="3"/>
  <c r="L926" i="3"/>
  <c r="J926" i="3"/>
  <c r="F926" i="3"/>
  <c r="C926" i="3"/>
  <c r="Q925" i="3"/>
  <c r="P925" i="3"/>
  <c r="N925" i="3"/>
  <c r="M925" i="3"/>
  <c r="L925" i="3"/>
  <c r="J925" i="3"/>
  <c r="F925" i="3"/>
  <c r="C925" i="3"/>
  <c r="Q924" i="3"/>
  <c r="P924" i="3"/>
  <c r="N924" i="3"/>
  <c r="M924" i="3"/>
  <c r="L924" i="3"/>
  <c r="J924" i="3"/>
  <c r="F924" i="3"/>
  <c r="C924" i="3"/>
  <c r="Q923" i="3"/>
  <c r="P923" i="3"/>
  <c r="N923" i="3"/>
  <c r="M923" i="3"/>
  <c r="L923" i="3"/>
  <c r="J923" i="3"/>
  <c r="F923" i="3"/>
  <c r="C923" i="3"/>
  <c r="Q910" i="3"/>
  <c r="P910" i="3"/>
  <c r="N910" i="3"/>
  <c r="M910" i="3"/>
  <c r="L910" i="3"/>
  <c r="J910" i="3"/>
  <c r="F910" i="3"/>
  <c r="C910" i="3"/>
  <c r="Q909" i="3"/>
  <c r="P909" i="3"/>
  <c r="N909" i="3"/>
  <c r="M909" i="3"/>
  <c r="L909" i="3"/>
  <c r="J909" i="3"/>
  <c r="F909" i="3"/>
  <c r="C909" i="3"/>
  <c r="Q908" i="3"/>
  <c r="P908" i="3"/>
  <c r="N908" i="3"/>
  <c r="M908" i="3"/>
  <c r="L908" i="3"/>
  <c r="J908" i="3"/>
  <c r="F908" i="3"/>
  <c r="C908" i="3"/>
  <c r="Q907" i="3"/>
  <c r="P907" i="3"/>
  <c r="N907" i="3"/>
  <c r="M907" i="3"/>
  <c r="L907" i="3"/>
  <c r="J907" i="3"/>
  <c r="F907" i="3"/>
  <c r="C907" i="3"/>
  <c r="Q906" i="3"/>
  <c r="P906" i="3"/>
  <c r="N906" i="3"/>
  <c r="M906" i="3"/>
  <c r="L906" i="3"/>
  <c r="J906" i="3"/>
  <c r="F906" i="3"/>
  <c r="C906" i="3"/>
  <c r="Q902" i="3"/>
  <c r="P902" i="3"/>
  <c r="N902" i="3"/>
  <c r="M902" i="3"/>
  <c r="L902" i="3"/>
  <c r="J902" i="3"/>
  <c r="F902" i="3"/>
  <c r="C902" i="3"/>
  <c r="Q901" i="3"/>
  <c r="P901" i="3"/>
  <c r="N901" i="3"/>
  <c r="M901" i="3"/>
  <c r="L901" i="3"/>
  <c r="J901" i="3"/>
  <c r="F901" i="3"/>
  <c r="C901" i="3"/>
  <c r="Q900" i="3"/>
  <c r="P900" i="3"/>
  <c r="N900" i="3"/>
  <c r="M900" i="3"/>
  <c r="L900" i="3"/>
  <c r="J900" i="3"/>
  <c r="F900" i="3"/>
  <c r="C900" i="3"/>
  <c r="Q899" i="3"/>
  <c r="P899" i="3"/>
  <c r="N899" i="3"/>
  <c r="M899" i="3"/>
  <c r="L899" i="3"/>
  <c r="J899" i="3"/>
  <c r="F899" i="3"/>
  <c r="C899" i="3"/>
  <c r="Q898" i="3"/>
  <c r="P898" i="3"/>
  <c r="N898" i="3"/>
  <c r="M898" i="3"/>
  <c r="L898" i="3"/>
  <c r="J898" i="3"/>
  <c r="F898" i="3"/>
  <c r="C898" i="3"/>
  <c r="Q897" i="3"/>
  <c r="P897" i="3"/>
  <c r="N897" i="3"/>
  <c r="M897" i="3"/>
  <c r="L897" i="3"/>
  <c r="J897" i="3"/>
  <c r="F897" i="3"/>
  <c r="C897" i="3"/>
  <c r="Q896" i="3"/>
  <c r="P896" i="3"/>
  <c r="N896" i="3"/>
  <c r="M896" i="3"/>
  <c r="L896" i="3"/>
  <c r="J896" i="3"/>
  <c r="F896" i="3"/>
  <c r="C896" i="3"/>
  <c r="Q895" i="3"/>
  <c r="P895" i="3"/>
  <c r="N895" i="3"/>
  <c r="M895" i="3"/>
  <c r="L895" i="3"/>
  <c r="J895" i="3"/>
  <c r="F895" i="3"/>
  <c r="C895" i="3"/>
  <c r="Q894" i="3"/>
  <c r="P894" i="3"/>
  <c r="N894" i="3"/>
  <c r="M894" i="3"/>
  <c r="L894" i="3"/>
  <c r="J894" i="3"/>
  <c r="F894" i="3"/>
  <c r="C894" i="3"/>
  <c r="Q893" i="3"/>
  <c r="P893" i="3"/>
  <c r="N893" i="3"/>
  <c r="M893" i="3"/>
  <c r="L893" i="3"/>
  <c r="J893" i="3"/>
  <c r="F893" i="3"/>
  <c r="C893" i="3"/>
  <c r="Q892" i="3"/>
  <c r="P892" i="3"/>
  <c r="N892" i="3"/>
  <c r="M892" i="3"/>
  <c r="L892" i="3"/>
  <c r="J892" i="3"/>
  <c r="F892" i="3"/>
  <c r="C892" i="3"/>
  <c r="Q891" i="3"/>
  <c r="P891" i="3"/>
  <c r="N891" i="3"/>
  <c r="M891" i="3"/>
  <c r="L891" i="3"/>
  <c r="J891" i="3"/>
  <c r="F891" i="3"/>
  <c r="C891" i="3"/>
  <c r="Q890" i="3"/>
  <c r="P890" i="3"/>
  <c r="N890" i="3"/>
  <c r="M890" i="3"/>
  <c r="L890" i="3"/>
  <c r="J890" i="3"/>
  <c r="F890" i="3"/>
  <c r="C890" i="3"/>
  <c r="Q889" i="3"/>
  <c r="P889" i="3"/>
  <c r="N889" i="3"/>
  <c r="M889" i="3"/>
  <c r="L889" i="3"/>
  <c r="J889" i="3"/>
  <c r="F889" i="3"/>
  <c r="C889" i="3"/>
  <c r="Q888" i="3"/>
  <c r="P888" i="3"/>
  <c r="N888" i="3"/>
  <c r="M888" i="3"/>
  <c r="L888" i="3"/>
  <c r="J888" i="3"/>
  <c r="F888" i="3"/>
  <c r="C888" i="3"/>
  <c r="Q887" i="3"/>
  <c r="P887" i="3"/>
  <c r="N887" i="3"/>
  <c r="M887" i="3"/>
  <c r="L887" i="3"/>
  <c r="J887" i="3"/>
  <c r="F887" i="3"/>
  <c r="C887" i="3"/>
  <c r="Q886" i="3"/>
  <c r="P886" i="3"/>
  <c r="N886" i="3"/>
  <c r="M886" i="3"/>
  <c r="L886" i="3"/>
  <c r="J886" i="3"/>
  <c r="F886" i="3"/>
  <c r="C886" i="3"/>
  <c r="Q885" i="3"/>
  <c r="P885" i="3"/>
  <c r="N885" i="3"/>
  <c r="M885" i="3"/>
  <c r="L885" i="3"/>
  <c r="J885" i="3"/>
  <c r="F885" i="3"/>
  <c r="C885" i="3"/>
  <c r="Q884" i="3"/>
  <c r="P884" i="3"/>
  <c r="N884" i="3"/>
  <c r="M884" i="3"/>
  <c r="L884" i="3"/>
  <c r="J884" i="3"/>
  <c r="F884" i="3"/>
  <c r="C884" i="3"/>
  <c r="Q883" i="3"/>
  <c r="P883" i="3"/>
  <c r="N883" i="3"/>
  <c r="M883" i="3"/>
  <c r="L883" i="3"/>
  <c r="J883" i="3"/>
  <c r="F883" i="3"/>
  <c r="C883" i="3"/>
  <c r="Q882" i="3"/>
  <c r="P882" i="3"/>
  <c r="N882" i="3"/>
  <c r="M882" i="3"/>
  <c r="L882" i="3"/>
  <c r="J882" i="3"/>
  <c r="F882" i="3"/>
  <c r="C882" i="3"/>
  <c r="Q881" i="3"/>
  <c r="P881" i="3"/>
  <c r="N881" i="3"/>
  <c r="M881" i="3"/>
  <c r="L881" i="3"/>
  <c r="J881" i="3"/>
  <c r="F881" i="3"/>
  <c r="C881" i="3"/>
  <c r="Q880" i="3"/>
  <c r="P880" i="3"/>
  <c r="N880" i="3"/>
  <c r="M880" i="3"/>
  <c r="L880" i="3"/>
  <c r="J880" i="3"/>
  <c r="F880" i="3"/>
  <c r="C880" i="3"/>
  <c r="Q879" i="3"/>
  <c r="P879" i="3"/>
  <c r="N879" i="3"/>
  <c r="M879" i="3"/>
  <c r="L879" i="3"/>
  <c r="J879" i="3"/>
  <c r="F879" i="3"/>
  <c r="C879" i="3"/>
  <c r="Q878" i="3"/>
  <c r="P878" i="3"/>
  <c r="N878" i="3"/>
  <c r="M878" i="3"/>
  <c r="L878" i="3"/>
  <c r="J878" i="3"/>
  <c r="F878" i="3"/>
  <c r="C878" i="3"/>
  <c r="Q877" i="3"/>
  <c r="P877" i="3"/>
  <c r="N877" i="3"/>
  <c r="M877" i="3"/>
  <c r="L877" i="3"/>
  <c r="J877" i="3"/>
  <c r="F877" i="3"/>
  <c r="C877" i="3"/>
  <c r="Q876" i="3"/>
  <c r="P876" i="3"/>
  <c r="N876" i="3"/>
  <c r="M876" i="3"/>
  <c r="L876" i="3"/>
  <c r="J876" i="3"/>
  <c r="F876" i="3"/>
  <c r="C876" i="3"/>
  <c r="Q875" i="3"/>
  <c r="P875" i="3"/>
  <c r="N875" i="3"/>
  <c r="M875" i="3"/>
  <c r="L875" i="3"/>
  <c r="J875" i="3"/>
  <c r="F875" i="3"/>
  <c r="C875" i="3"/>
  <c r="Q871" i="3"/>
  <c r="P871" i="3"/>
  <c r="N871" i="3"/>
  <c r="M871" i="3"/>
  <c r="L871" i="3"/>
  <c r="J871" i="3"/>
  <c r="F871" i="3"/>
  <c r="C871" i="3"/>
  <c r="Q870" i="3"/>
  <c r="P870" i="3"/>
  <c r="N870" i="3"/>
  <c r="M870" i="3"/>
  <c r="L870" i="3"/>
  <c r="J870" i="3"/>
  <c r="F870" i="3"/>
  <c r="C870" i="3"/>
  <c r="Q874" i="3"/>
  <c r="P874" i="3"/>
  <c r="L874" i="3"/>
  <c r="J874" i="3"/>
  <c r="F874" i="3"/>
  <c r="C874" i="3"/>
  <c r="Q873" i="3"/>
  <c r="P873" i="3"/>
  <c r="L873" i="3"/>
  <c r="J873" i="3"/>
  <c r="F873" i="3"/>
  <c r="C873" i="3"/>
  <c r="Q872" i="3"/>
  <c r="P872" i="3"/>
  <c r="L872" i="3"/>
  <c r="J872" i="3"/>
  <c r="F872" i="3"/>
  <c r="C872" i="3"/>
  <c r="Q855" i="3"/>
  <c r="P855" i="3"/>
  <c r="L855" i="3"/>
  <c r="J855" i="3"/>
  <c r="F855" i="3"/>
  <c r="C855" i="3"/>
  <c r="Q854" i="3"/>
  <c r="P854" i="3"/>
  <c r="L854" i="3"/>
  <c r="J854" i="3"/>
  <c r="F854" i="3"/>
  <c r="C854" i="3"/>
  <c r="Q869" i="3"/>
  <c r="P869" i="3"/>
  <c r="N869" i="3"/>
  <c r="M869" i="3"/>
  <c r="L869" i="3"/>
  <c r="J869" i="3"/>
  <c r="F869" i="3"/>
  <c r="C869" i="3"/>
  <c r="Q868" i="3"/>
  <c r="P868" i="3"/>
  <c r="N868" i="3"/>
  <c r="M868" i="3"/>
  <c r="L868" i="3"/>
  <c r="J868" i="3"/>
  <c r="F868" i="3"/>
  <c r="C868" i="3"/>
  <c r="Q867" i="3"/>
  <c r="P867" i="3"/>
  <c r="N867" i="3"/>
  <c r="M867" i="3"/>
  <c r="L867" i="3"/>
  <c r="J867" i="3"/>
  <c r="F867" i="3"/>
  <c r="C867" i="3"/>
  <c r="Q866" i="3"/>
  <c r="P866" i="3"/>
  <c r="N866" i="3"/>
  <c r="M866" i="3"/>
  <c r="L866" i="3"/>
  <c r="J866" i="3"/>
  <c r="F866" i="3"/>
  <c r="C866" i="3"/>
  <c r="Q865" i="3"/>
  <c r="P865" i="3"/>
  <c r="N865" i="3"/>
  <c r="M865" i="3"/>
  <c r="L865" i="3"/>
  <c r="J865" i="3"/>
  <c r="F865" i="3"/>
  <c r="C865" i="3"/>
  <c r="Q864" i="3"/>
  <c r="P864" i="3"/>
  <c r="N864" i="3"/>
  <c r="M864" i="3"/>
  <c r="L864" i="3"/>
  <c r="J864" i="3"/>
  <c r="F864" i="3"/>
  <c r="C864" i="3"/>
  <c r="Q863" i="3"/>
  <c r="P863" i="3"/>
  <c r="N863" i="3"/>
  <c r="M863" i="3"/>
  <c r="L863" i="3"/>
  <c r="J863" i="3"/>
  <c r="F863" i="3"/>
  <c r="C863" i="3"/>
  <c r="Q862" i="3"/>
  <c r="P862" i="3"/>
  <c r="N862" i="3"/>
  <c r="M862" i="3"/>
  <c r="L862" i="3"/>
  <c r="J862" i="3"/>
  <c r="F862" i="3"/>
  <c r="C862" i="3"/>
  <c r="Q861" i="3"/>
  <c r="P861" i="3"/>
  <c r="N861" i="3"/>
  <c r="M861" i="3"/>
  <c r="L861" i="3"/>
  <c r="J861" i="3"/>
  <c r="F861" i="3"/>
  <c r="C861" i="3"/>
  <c r="Q860" i="3"/>
  <c r="P860" i="3"/>
  <c r="N860" i="3"/>
  <c r="M860" i="3"/>
  <c r="L860" i="3"/>
  <c r="J860" i="3"/>
  <c r="F860" i="3"/>
  <c r="C860" i="3"/>
  <c r="Q859" i="3"/>
  <c r="P859" i="3"/>
  <c r="N859" i="3"/>
  <c r="M859" i="3"/>
  <c r="L859" i="3"/>
  <c r="J859" i="3"/>
  <c r="F859" i="3"/>
  <c r="C859" i="3"/>
  <c r="Q858" i="3"/>
  <c r="P858" i="3"/>
  <c r="N858" i="3"/>
  <c r="M858" i="3"/>
  <c r="L858" i="3"/>
  <c r="J858" i="3"/>
  <c r="F858" i="3"/>
  <c r="C858" i="3"/>
  <c r="Q857" i="3"/>
  <c r="P857" i="3"/>
  <c r="N857" i="3"/>
  <c r="M857" i="3"/>
  <c r="L857" i="3"/>
  <c r="J857" i="3"/>
  <c r="F857" i="3"/>
  <c r="C857" i="3"/>
  <c r="Q856" i="3"/>
  <c r="P856" i="3"/>
  <c r="N856" i="3"/>
  <c r="M856" i="3"/>
  <c r="L856" i="3"/>
  <c r="J856" i="3"/>
  <c r="F856" i="3"/>
  <c r="C856" i="3"/>
  <c r="Q853" i="3"/>
  <c r="P853" i="3"/>
  <c r="N853" i="3"/>
  <c r="M853" i="3"/>
  <c r="L853" i="3"/>
  <c r="J853" i="3"/>
  <c r="F853" i="3"/>
  <c r="C853" i="3"/>
  <c r="Q852" i="3"/>
  <c r="P852" i="3"/>
  <c r="N852" i="3"/>
  <c r="M852" i="3"/>
  <c r="L852" i="3"/>
  <c r="J852" i="3"/>
  <c r="F852" i="3"/>
  <c r="C852" i="3"/>
  <c r="Q851" i="3"/>
  <c r="P851" i="3"/>
  <c r="N851" i="3"/>
  <c r="M851" i="3"/>
  <c r="L851" i="3"/>
  <c r="J851" i="3"/>
  <c r="F851" i="3"/>
  <c r="C851" i="3"/>
  <c r="Q850" i="3"/>
  <c r="P850" i="3"/>
  <c r="N850" i="3"/>
  <c r="M850" i="3"/>
  <c r="L850" i="3"/>
  <c r="J850" i="3"/>
  <c r="F850" i="3"/>
  <c r="C850" i="3"/>
  <c r="Q849" i="3"/>
  <c r="P849" i="3"/>
  <c r="N849" i="3"/>
  <c r="M849" i="3"/>
  <c r="L849" i="3"/>
  <c r="J849" i="3"/>
  <c r="F849" i="3"/>
  <c r="C849" i="3"/>
  <c r="Q848" i="3"/>
  <c r="P848" i="3"/>
  <c r="N848" i="3"/>
  <c r="M848" i="3"/>
  <c r="L848" i="3"/>
  <c r="J848" i="3"/>
  <c r="F848" i="3"/>
  <c r="C848" i="3"/>
  <c r="Q847" i="3"/>
  <c r="P847" i="3"/>
  <c r="N847" i="3"/>
  <c r="M847" i="3"/>
  <c r="L847" i="3"/>
  <c r="J847" i="3"/>
  <c r="F847" i="3"/>
  <c r="C847" i="3"/>
  <c r="Q846" i="3"/>
  <c r="P846" i="3"/>
  <c r="N846" i="3"/>
  <c r="M846" i="3"/>
  <c r="L846" i="3"/>
  <c r="J846" i="3"/>
  <c r="F846" i="3"/>
  <c r="C846" i="3"/>
  <c r="Q841" i="3"/>
  <c r="P841" i="3"/>
  <c r="N841" i="3"/>
  <c r="M841" i="3"/>
  <c r="L841" i="3"/>
  <c r="J841" i="3"/>
  <c r="F841" i="3"/>
  <c r="C841" i="3"/>
  <c r="Q840" i="3"/>
  <c r="P840" i="3"/>
  <c r="N840" i="3"/>
  <c r="M840" i="3"/>
  <c r="L840" i="3"/>
  <c r="J840" i="3"/>
  <c r="F840" i="3"/>
  <c r="C840" i="3"/>
  <c r="Q839" i="3"/>
  <c r="P839" i="3"/>
  <c r="N839" i="3"/>
  <c r="M839" i="3"/>
  <c r="L839" i="3"/>
  <c r="J839" i="3"/>
  <c r="F839" i="3"/>
  <c r="C839" i="3"/>
  <c r="Q838" i="3"/>
  <c r="P838" i="3"/>
  <c r="N838" i="3"/>
  <c r="M838" i="3"/>
  <c r="L838" i="3"/>
  <c r="J838" i="3"/>
  <c r="F838" i="3"/>
  <c r="C838" i="3"/>
  <c r="Q837" i="3"/>
  <c r="P837" i="3"/>
  <c r="N837" i="3"/>
  <c r="M837" i="3"/>
  <c r="L837" i="3"/>
  <c r="J837" i="3"/>
  <c r="F837" i="3"/>
  <c r="C837" i="3"/>
  <c r="Q836" i="3"/>
  <c r="P836" i="3"/>
  <c r="N836" i="3"/>
  <c r="M836" i="3"/>
  <c r="L836" i="3"/>
  <c r="J836" i="3"/>
  <c r="F836" i="3"/>
  <c r="C836" i="3"/>
  <c r="Q835" i="3"/>
  <c r="P835" i="3"/>
  <c r="N835" i="3"/>
  <c r="M835" i="3"/>
  <c r="L835" i="3"/>
  <c r="J835" i="3"/>
  <c r="F835" i="3"/>
  <c r="C835" i="3"/>
  <c r="Q834" i="3"/>
  <c r="P834" i="3"/>
  <c r="N834" i="3"/>
  <c r="M834" i="3"/>
  <c r="L834" i="3"/>
  <c r="J834" i="3"/>
  <c r="F834" i="3"/>
  <c r="C834" i="3"/>
  <c r="Q833" i="3"/>
  <c r="P833" i="3"/>
  <c r="N833" i="3"/>
  <c r="M833" i="3"/>
  <c r="L833" i="3"/>
  <c r="J833" i="3"/>
  <c r="F833" i="3"/>
  <c r="C833" i="3"/>
  <c r="Q832" i="3"/>
  <c r="P832" i="3"/>
  <c r="N832" i="3"/>
  <c r="M832" i="3"/>
  <c r="L832" i="3"/>
  <c r="J832" i="3"/>
  <c r="F832" i="3"/>
  <c r="C832" i="3"/>
  <c r="Q831" i="3"/>
  <c r="P831" i="3"/>
  <c r="N831" i="3"/>
  <c r="M831" i="3"/>
  <c r="L831" i="3"/>
  <c r="J831" i="3"/>
  <c r="F831" i="3"/>
  <c r="C831" i="3"/>
  <c r="Q830" i="3"/>
  <c r="P830" i="3"/>
  <c r="N830" i="3"/>
  <c r="M830" i="3"/>
  <c r="L830" i="3"/>
  <c r="J830" i="3"/>
  <c r="F830" i="3"/>
  <c r="C830" i="3"/>
  <c r="Q829" i="3"/>
  <c r="P829" i="3"/>
  <c r="N829" i="3"/>
  <c r="M829" i="3"/>
  <c r="L829" i="3"/>
  <c r="J829" i="3"/>
  <c r="F829" i="3"/>
  <c r="C829" i="3"/>
  <c r="Q828" i="3"/>
  <c r="P828" i="3"/>
  <c r="N828" i="3"/>
  <c r="M828" i="3"/>
  <c r="L828" i="3"/>
  <c r="J828" i="3"/>
  <c r="F828" i="3"/>
  <c r="C828" i="3"/>
  <c r="Q845" i="3"/>
  <c r="P845" i="3"/>
  <c r="N845" i="3"/>
  <c r="M845" i="3"/>
  <c r="L845" i="3"/>
  <c r="J845" i="3"/>
  <c r="F845" i="3"/>
  <c r="C845" i="3"/>
  <c r="Q844" i="3"/>
  <c r="P844" i="3"/>
  <c r="N844" i="3"/>
  <c r="M844" i="3"/>
  <c r="L844" i="3"/>
  <c r="J844" i="3"/>
  <c r="F844" i="3"/>
  <c r="C844" i="3"/>
  <c r="Q843" i="3"/>
  <c r="P843" i="3"/>
  <c r="N843" i="3"/>
  <c r="M843" i="3"/>
  <c r="L843" i="3"/>
  <c r="J843" i="3"/>
  <c r="F843" i="3"/>
  <c r="C843" i="3"/>
  <c r="Q842" i="3"/>
  <c r="P842" i="3"/>
  <c r="N842" i="3"/>
  <c r="M842" i="3"/>
  <c r="L842" i="3"/>
  <c r="J842" i="3"/>
  <c r="F842" i="3"/>
  <c r="C842" i="3"/>
  <c r="Q827" i="3"/>
  <c r="P827" i="3"/>
  <c r="N827" i="3"/>
  <c r="M827" i="3"/>
  <c r="L827" i="3"/>
  <c r="J827" i="3"/>
  <c r="F827" i="3"/>
  <c r="C827" i="3"/>
  <c r="Q826" i="3"/>
  <c r="P826" i="3"/>
  <c r="N826" i="3"/>
  <c r="M826" i="3"/>
  <c r="L826" i="3"/>
  <c r="J826" i="3"/>
  <c r="F826" i="3"/>
  <c r="C826" i="3"/>
  <c r="Q825" i="3"/>
  <c r="P825" i="3"/>
  <c r="N825" i="3"/>
  <c r="M825" i="3"/>
  <c r="L825" i="3"/>
  <c r="J825" i="3"/>
  <c r="F825" i="3"/>
  <c r="C825" i="3"/>
  <c r="Q824" i="3"/>
  <c r="P824" i="3"/>
  <c r="N824" i="3"/>
  <c r="M824" i="3"/>
  <c r="L824" i="3"/>
  <c r="J824" i="3"/>
  <c r="F824" i="3"/>
  <c r="C824" i="3"/>
  <c r="Q823" i="3"/>
  <c r="P823" i="3"/>
  <c r="N823" i="3"/>
  <c r="M823" i="3"/>
  <c r="L823" i="3"/>
  <c r="J823" i="3"/>
  <c r="F823" i="3"/>
  <c r="C823" i="3"/>
  <c r="Q822" i="3"/>
  <c r="P822" i="3"/>
  <c r="N822" i="3"/>
  <c r="M822" i="3"/>
  <c r="L822" i="3"/>
  <c r="J822" i="3"/>
  <c r="F822" i="3"/>
  <c r="C822" i="3"/>
  <c r="Q821" i="3"/>
  <c r="P821" i="3"/>
  <c r="N821" i="3"/>
  <c r="M821" i="3"/>
  <c r="L821" i="3"/>
  <c r="J821" i="3"/>
  <c r="F821" i="3"/>
  <c r="C821" i="3"/>
  <c r="Q820" i="3"/>
  <c r="P820" i="3"/>
  <c r="L820" i="3"/>
  <c r="J820" i="3"/>
  <c r="F820" i="3"/>
  <c r="C820" i="3"/>
  <c r="Q819" i="3"/>
  <c r="P819" i="3"/>
  <c r="L819" i="3"/>
  <c r="J819" i="3"/>
  <c r="F819" i="3"/>
  <c r="C819" i="3"/>
  <c r="Q818" i="3"/>
  <c r="P818" i="3"/>
  <c r="L818" i="3"/>
  <c r="J818" i="3"/>
  <c r="F818" i="3"/>
  <c r="C818" i="3"/>
  <c r="Q817" i="3"/>
  <c r="P817" i="3"/>
  <c r="L817" i="3"/>
  <c r="J817" i="3"/>
  <c r="F817" i="3"/>
  <c r="C817" i="3"/>
  <c r="Q816" i="3"/>
  <c r="P816" i="3"/>
  <c r="N816" i="3"/>
  <c r="M816" i="3"/>
  <c r="L816" i="3"/>
  <c r="J816" i="3"/>
  <c r="F816" i="3"/>
  <c r="C816" i="3"/>
  <c r="Q815" i="3"/>
  <c r="P815" i="3"/>
  <c r="N815" i="3"/>
  <c r="M815" i="3"/>
  <c r="L815" i="3"/>
  <c r="J815" i="3"/>
  <c r="F815" i="3"/>
  <c r="C815" i="3"/>
  <c r="Q814" i="3"/>
  <c r="P814" i="3"/>
  <c r="N814" i="3"/>
  <c r="M814" i="3"/>
  <c r="L814" i="3"/>
  <c r="J814" i="3"/>
  <c r="F814" i="3"/>
  <c r="C814" i="3"/>
  <c r="Q813" i="3"/>
  <c r="P813" i="3"/>
  <c r="N813" i="3"/>
  <c r="M813" i="3"/>
  <c r="L813" i="3"/>
  <c r="J813" i="3"/>
  <c r="F813" i="3"/>
  <c r="C813" i="3"/>
  <c r="Q812" i="3"/>
  <c r="P812" i="3"/>
  <c r="N812" i="3"/>
  <c r="M812" i="3"/>
  <c r="L812" i="3"/>
  <c r="J812" i="3"/>
  <c r="F812" i="3"/>
  <c r="C812" i="3"/>
  <c r="Q811" i="3"/>
  <c r="P811" i="3"/>
  <c r="N811" i="3"/>
  <c r="M811" i="3"/>
  <c r="L811" i="3"/>
  <c r="J811" i="3"/>
  <c r="F811" i="3"/>
  <c r="C811" i="3"/>
  <c r="Q810" i="3"/>
  <c r="P810" i="3"/>
  <c r="N810" i="3"/>
  <c r="M810" i="3"/>
  <c r="L810" i="3"/>
  <c r="J810" i="3"/>
  <c r="F810" i="3"/>
  <c r="C810" i="3"/>
  <c r="Q809" i="3"/>
  <c r="P809" i="3"/>
  <c r="N809" i="3"/>
  <c r="M809" i="3"/>
  <c r="L809" i="3"/>
  <c r="J809" i="3"/>
  <c r="F809" i="3"/>
  <c r="C809" i="3"/>
  <c r="Q808" i="3"/>
  <c r="P808" i="3"/>
  <c r="N808" i="3"/>
  <c r="M808" i="3"/>
  <c r="L808" i="3"/>
  <c r="J808" i="3"/>
  <c r="F808" i="3"/>
  <c r="C808" i="3"/>
  <c r="Q807" i="3"/>
  <c r="P807" i="3"/>
  <c r="N807" i="3"/>
  <c r="M807" i="3"/>
  <c r="L807" i="3"/>
  <c r="J807" i="3"/>
  <c r="F807" i="3"/>
  <c r="C807" i="3"/>
  <c r="Q806" i="3"/>
  <c r="P806" i="3"/>
  <c r="L806" i="3"/>
  <c r="J806" i="3"/>
  <c r="F806" i="3"/>
  <c r="C806" i="3"/>
  <c r="Q805" i="3"/>
  <c r="P805" i="3"/>
  <c r="L805" i="3"/>
  <c r="J805" i="3"/>
  <c r="F805" i="3"/>
  <c r="C805" i="3"/>
  <c r="Q804" i="3"/>
  <c r="P804" i="3"/>
  <c r="N804" i="3"/>
  <c r="M804" i="3"/>
  <c r="L804" i="3"/>
  <c r="J804" i="3"/>
  <c r="F804" i="3"/>
  <c r="C804" i="3"/>
  <c r="Q803" i="3"/>
  <c r="P803" i="3"/>
  <c r="N803" i="3"/>
  <c r="M803" i="3"/>
  <c r="L803" i="3"/>
  <c r="J803" i="3"/>
  <c r="F803" i="3"/>
  <c r="C803" i="3"/>
  <c r="Q802" i="3"/>
  <c r="P802" i="3"/>
  <c r="N802" i="3"/>
  <c r="M802" i="3"/>
  <c r="L802" i="3"/>
  <c r="J802" i="3"/>
  <c r="F802" i="3"/>
  <c r="C802" i="3"/>
  <c r="Q799" i="3"/>
  <c r="P799" i="3"/>
  <c r="N799" i="3"/>
  <c r="M799" i="3"/>
  <c r="L799" i="3"/>
  <c r="J799" i="3"/>
  <c r="F799" i="3"/>
  <c r="C799" i="3"/>
  <c r="Q798" i="3"/>
  <c r="P798" i="3"/>
  <c r="N798" i="3"/>
  <c r="M798" i="3"/>
  <c r="L798" i="3"/>
  <c r="J798" i="3"/>
  <c r="F798" i="3"/>
  <c r="C798" i="3"/>
  <c r="Q797" i="3"/>
  <c r="P797" i="3"/>
  <c r="N797" i="3"/>
  <c r="M797" i="3"/>
  <c r="L797" i="3"/>
  <c r="J797" i="3"/>
  <c r="F797" i="3"/>
  <c r="C797" i="3"/>
  <c r="Q801" i="3"/>
  <c r="P801" i="3"/>
  <c r="N801" i="3"/>
  <c r="M801" i="3"/>
  <c r="J801" i="3"/>
  <c r="F801" i="3"/>
  <c r="C801" i="3"/>
  <c r="Q800" i="3"/>
  <c r="P800" i="3"/>
  <c r="N800" i="3"/>
  <c r="M800" i="3"/>
  <c r="J800" i="3"/>
  <c r="F800" i="3"/>
  <c r="C800" i="3"/>
  <c r="Q779" i="3"/>
  <c r="P779" i="3"/>
  <c r="N779" i="3"/>
  <c r="L779" i="3"/>
  <c r="J779" i="3"/>
  <c r="F779" i="3"/>
  <c r="C779" i="3"/>
  <c r="Q778" i="3"/>
  <c r="P778" i="3"/>
  <c r="N778" i="3"/>
  <c r="L778" i="3"/>
  <c r="J778" i="3"/>
  <c r="F778" i="3"/>
  <c r="C778" i="3"/>
  <c r="Q777" i="3"/>
  <c r="P777" i="3"/>
  <c r="N777" i="3"/>
  <c r="L777" i="3"/>
  <c r="J777" i="3"/>
  <c r="F777" i="3"/>
  <c r="C777" i="3"/>
  <c r="Q796" i="3"/>
  <c r="P796" i="3"/>
  <c r="N796" i="3"/>
  <c r="M796" i="3"/>
  <c r="L796" i="3"/>
  <c r="J796" i="3"/>
  <c r="F796" i="3"/>
  <c r="C796" i="3"/>
  <c r="Q795" i="3"/>
  <c r="P795" i="3"/>
  <c r="N795" i="3"/>
  <c r="M795" i="3"/>
  <c r="L795" i="3"/>
  <c r="J795" i="3"/>
  <c r="F795" i="3"/>
  <c r="C795" i="3"/>
  <c r="Q794" i="3"/>
  <c r="P794" i="3"/>
  <c r="N794" i="3"/>
  <c r="M794" i="3"/>
  <c r="L794" i="3"/>
  <c r="J794" i="3"/>
  <c r="F794" i="3"/>
  <c r="C794" i="3"/>
  <c r="Q793" i="3"/>
  <c r="P793" i="3"/>
  <c r="N793" i="3"/>
  <c r="M793" i="3"/>
  <c r="L793" i="3"/>
  <c r="J793" i="3"/>
  <c r="F793" i="3"/>
  <c r="C793" i="3"/>
  <c r="Q792" i="3"/>
  <c r="P792" i="3"/>
  <c r="N792" i="3"/>
  <c r="M792" i="3"/>
  <c r="L792" i="3"/>
  <c r="J792" i="3"/>
  <c r="F792" i="3"/>
  <c r="C792" i="3"/>
  <c r="Q791" i="3"/>
  <c r="P791" i="3"/>
  <c r="L791" i="3"/>
  <c r="J791" i="3"/>
  <c r="F791" i="3"/>
  <c r="C791" i="3"/>
  <c r="Q790" i="3"/>
  <c r="P790" i="3"/>
  <c r="L790" i="3"/>
  <c r="J790" i="3"/>
  <c r="F790" i="3"/>
  <c r="C790" i="3"/>
  <c r="Q786" i="3"/>
  <c r="P786" i="3"/>
  <c r="N786" i="3"/>
  <c r="L786" i="3"/>
  <c r="J786" i="3"/>
  <c r="F786" i="3"/>
  <c r="C786" i="3"/>
  <c r="Q785" i="3"/>
  <c r="P785" i="3"/>
  <c r="N785" i="3"/>
  <c r="L785" i="3"/>
  <c r="J785" i="3"/>
  <c r="F785" i="3"/>
  <c r="C785" i="3"/>
  <c r="Q784" i="3"/>
  <c r="P784" i="3"/>
  <c r="N784" i="3"/>
  <c r="L784" i="3"/>
  <c r="J784" i="3"/>
  <c r="F784" i="3"/>
  <c r="C784" i="3"/>
  <c r="Q783" i="3"/>
  <c r="P783" i="3"/>
  <c r="N783" i="3"/>
  <c r="L783" i="3"/>
  <c r="J783" i="3"/>
  <c r="F783" i="3"/>
  <c r="C783" i="3"/>
  <c r="Q782" i="3"/>
  <c r="P782" i="3"/>
  <c r="N782" i="3"/>
  <c r="L782" i="3"/>
  <c r="J782" i="3"/>
  <c r="F782" i="3"/>
  <c r="C782" i="3"/>
  <c r="Q781" i="3"/>
  <c r="P781" i="3"/>
  <c r="N781" i="3"/>
  <c r="L781" i="3"/>
  <c r="J781" i="3"/>
  <c r="F781" i="3"/>
  <c r="C781" i="3"/>
  <c r="Q780" i="3"/>
  <c r="P780" i="3"/>
  <c r="N780" i="3"/>
  <c r="L780" i="3"/>
  <c r="J780" i="3"/>
  <c r="F780" i="3"/>
  <c r="C780" i="3"/>
  <c r="Q776" i="3"/>
  <c r="P776" i="3"/>
  <c r="N776" i="3"/>
  <c r="L776" i="3"/>
  <c r="J776" i="3"/>
  <c r="F776" i="3"/>
  <c r="C776" i="3"/>
  <c r="Q775" i="3"/>
  <c r="P775" i="3"/>
  <c r="N775" i="3"/>
  <c r="L775" i="3"/>
  <c r="J775" i="3"/>
  <c r="F775" i="3"/>
  <c r="C775" i="3"/>
  <c r="Q774" i="3"/>
  <c r="P774" i="3"/>
  <c r="N774" i="3"/>
  <c r="L774" i="3"/>
  <c r="J774" i="3"/>
  <c r="F774" i="3"/>
  <c r="C774" i="3"/>
  <c r="Q773" i="3"/>
  <c r="P773" i="3"/>
  <c r="N773" i="3"/>
  <c r="L773" i="3"/>
  <c r="J773" i="3"/>
  <c r="F773" i="3"/>
  <c r="C773" i="3"/>
  <c r="Q772" i="3"/>
  <c r="P772" i="3"/>
  <c r="N772" i="3"/>
  <c r="L772" i="3"/>
  <c r="J772" i="3"/>
  <c r="F772" i="3"/>
  <c r="C772" i="3"/>
  <c r="Q789" i="3"/>
  <c r="P789" i="3"/>
  <c r="L789" i="3"/>
  <c r="J789" i="3"/>
  <c r="F789" i="3"/>
  <c r="C789" i="3"/>
  <c r="Q788" i="3"/>
  <c r="P788" i="3"/>
  <c r="L788" i="3"/>
  <c r="J788" i="3"/>
  <c r="F788" i="3"/>
  <c r="C788" i="3"/>
  <c r="Q787" i="3"/>
  <c r="P787" i="3"/>
  <c r="L787" i="3"/>
  <c r="J787" i="3"/>
  <c r="F787" i="3"/>
  <c r="C787" i="3"/>
  <c r="Q771" i="3"/>
  <c r="P771" i="3"/>
  <c r="N771" i="3"/>
  <c r="M771" i="3"/>
  <c r="J771" i="3"/>
  <c r="F771" i="3"/>
  <c r="C771" i="3"/>
  <c r="Q770" i="3"/>
  <c r="P770" i="3"/>
  <c r="N770" i="3"/>
  <c r="M770" i="3"/>
  <c r="J770" i="3"/>
  <c r="F770" i="3"/>
  <c r="C770" i="3"/>
  <c r="Q763" i="3"/>
  <c r="P763" i="3"/>
  <c r="N763" i="3"/>
  <c r="L763" i="3"/>
  <c r="J763" i="3"/>
  <c r="F763" i="3"/>
  <c r="C763" i="3"/>
  <c r="Q762" i="3"/>
  <c r="P762" i="3"/>
  <c r="N762" i="3"/>
  <c r="L762" i="3"/>
  <c r="J762" i="3"/>
  <c r="F762" i="3"/>
  <c r="C762" i="3"/>
  <c r="Q761" i="3"/>
  <c r="P761" i="3"/>
  <c r="N761" i="3"/>
  <c r="L761" i="3"/>
  <c r="J761" i="3"/>
  <c r="F761" i="3"/>
  <c r="C761" i="3"/>
  <c r="Q769" i="3"/>
  <c r="P769" i="3"/>
  <c r="L769" i="3"/>
  <c r="J769" i="3"/>
  <c r="F769" i="3"/>
  <c r="C769" i="3"/>
  <c r="Q768" i="3"/>
  <c r="P768" i="3"/>
  <c r="L768" i="3"/>
  <c r="J768" i="3"/>
  <c r="F768" i="3"/>
  <c r="C768" i="3"/>
  <c r="Q767" i="3"/>
  <c r="P767" i="3"/>
  <c r="L767" i="3"/>
  <c r="J767" i="3"/>
  <c r="F767" i="3"/>
  <c r="C767" i="3"/>
  <c r="Q766" i="3"/>
  <c r="P766" i="3"/>
  <c r="L766" i="3"/>
  <c r="J766" i="3"/>
  <c r="F766" i="3"/>
  <c r="C766" i="3"/>
  <c r="Q765" i="3"/>
  <c r="P765" i="3"/>
  <c r="L765" i="3"/>
  <c r="J765" i="3"/>
  <c r="F765" i="3"/>
  <c r="C765" i="3"/>
  <c r="Q764" i="3"/>
  <c r="P764" i="3"/>
  <c r="L764" i="3"/>
  <c r="J764" i="3"/>
  <c r="F764" i="3"/>
  <c r="C764" i="3"/>
  <c r="Q760" i="3"/>
  <c r="P760" i="3"/>
  <c r="N760" i="3"/>
  <c r="L760" i="3"/>
  <c r="J760" i="3"/>
  <c r="F760" i="3"/>
  <c r="C760" i="3"/>
  <c r="Q759" i="3"/>
  <c r="P759" i="3"/>
  <c r="N759" i="3"/>
  <c r="L759" i="3"/>
  <c r="J759" i="3"/>
  <c r="F759" i="3"/>
  <c r="C759" i="3"/>
  <c r="Q758" i="3"/>
  <c r="P758" i="3"/>
  <c r="N758" i="3"/>
  <c r="L758" i="3"/>
  <c r="J758" i="3"/>
  <c r="F758" i="3"/>
  <c r="C758" i="3"/>
  <c r="Q757" i="3"/>
  <c r="P757" i="3"/>
  <c r="N757" i="3"/>
  <c r="L757" i="3"/>
  <c r="J757" i="3"/>
  <c r="F757" i="3"/>
  <c r="C757" i="3"/>
  <c r="Q756" i="3"/>
  <c r="P756" i="3"/>
  <c r="N756" i="3"/>
  <c r="L756" i="3"/>
  <c r="J756" i="3"/>
  <c r="F756" i="3"/>
  <c r="C756" i="3"/>
  <c r="Q755" i="3"/>
  <c r="P755" i="3"/>
  <c r="N755" i="3"/>
  <c r="M755" i="3"/>
  <c r="L755" i="3"/>
  <c r="J755" i="3"/>
  <c r="F755" i="3"/>
  <c r="C755" i="3"/>
  <c r="Q754" i="3"/>
  <c r="P754" i="3"/>
  <c r="N754" i="3"/>
  <c r="M754" i="3"/>
  <c r="L754" i="3"/>
  <c r="J754" i="3"/>
  <c r="F754" i="3"/>
  <c r="C754" i="3"/>
  <c r="Q753" i="3"/>
  <c r="P753" i="3"/>
  <c r="N753" i="3"/>
  <c r="M753" i="3"/>
  <c r="L753" i="3"/>
  <c r="J753" i="3"/>
  <c r="F753" i="3"/>
  <c r="C753" i="3"/>
  <c r="Q752" i="3"/>
  <c r="P752" i="3"/>
  <c r="N752" i="3"/>
  <c r="M752" i="3"/>
  <c r="L752" i="3"/>
  <c r="J752" i="3"/>
  <c r="F752" i="3"/>
  <c r="C752" i="3"/>
  <c r="Q751" i="3"/>
  <c r="P751" i="3"/>
  <c r="N751" i="3"/>
  <c r="M751" i="3"/>
  <c r="L751" i="3"/>
  <c r="J751" i="3"/>
  <c r="F751" i="3"/>
  <c r="C751" i="3"/>
  <c r="Q750" i="3"/>
  <c r="P750" i="3"/>
  <c r="N750" i="3"/>
  <c r="M750" i="3"/>
  <c r="L750" i="3"/>
  <c r="J750" i="3"/>
  <c r="F750" i="3"/>
  <c r="C750" i="3"/>
  <c r="Q749" i="3"/>
  <c r="P749" i="3"/>
  <c r="N749" i="3"/>
  <c r="M749" i="3"/>
  <c r="L749" i="3"/>
  <c r="J749" i="3"/>
  <c r="F749" i="3"/>
  <c r="C749" i="3"/>
  <c r="Q748" i="3"/>
  <c r="P748" i="3"/>
  <c r="N748" i="3"/>
  <c r="M748" i="3"/>
  <c r="L748" i="3"/>
  <c r="J748" i="3"/>
  <c r="F748" i="3"/>
  <c r="C748" i="3"/>
  <c r="Q747" i="3"/>
  <c r="P747" i="3"/>
  <c r="N747" i="3"/>
  <c r="M747" i="3"/>
  <c r="L747" i="3"/>
  <c r="J747" i="3"/>
  <c r="F747" i="3"/>
  <c r="C747" i="3"/>
  <c r="Q746" i="3"/>
  <c r="P746" i="3"/>
  <c r="N746" i="3"/>
  <c r="M746" i="3"/>
  <c r="L746" i="3"/>
  <c r="J746" i="3"/>
  <c r="F746" i="3"/>
  <c r="C746" i="3"/>
  <c r="Q745" i="3"/>
  <c r="P745" i="3"/>
  <c r="N745" i="3"/>
  <c r="M745" i="3"/>
  <c r="L745" i="3"/>
  <c r="J745" i="3"/>
  <c r="F745" i="3"/>
  <c r="C745" i="3"/>
  <c r="Q744" i="3"/>
  <c r="P744" i="3"/>
  <c r="N744" i="3"/>
  <c r="M744" i="3"/>
  <c r="L744" i="3"/>
  <c r="J744" i="3"/>
  <c r="F744" i="3"/>
  <c r="C744" i="3"/>
  <c r="Q732" i="3"/>
  <c r="P732" i="3"/>
  <c r="N732" i="3"/>
  <c r="M732" i="3"/>
  <c r="L732" i="3"/>
  <c r="J732" i="3"/>
  <c r="F732" i="3"/>
  <c r="C732" i="3"/>
  <c r="Q731" i="3"/>
  <c r="P731" i="3"/>
  <c r="N731" i="3"/>
  <c r="M731" i="3"/>
  <c r="L731" i="3"/>
  <c r="J731" i="3"/>
  <c r="F731" i="3"/>
  <c r="C731" i="3"/>
  <c r="Q730" i="3"/>
  <c r="P730" i="3"/>
  <c r="N730" i="3"/>
  <c r="M730" i="3"/>
  <c r="L730" i="3"/>
  <c r="J730" i="3"/>
  <c r="F730" i="3"/>
  <c r="C730" i="3"/>
  <c r="Q729" i="3"/>
  <c r="P729" i="3"/>
  <c r="N729" i="3"/>
  <c r="M729" i="3"/>
  <c r="L729" i="3"/>
  <c r="J729" i="3"/>
  <c r="F729" i="3"/>
  <c r="C729" i="3"/>
  <c r="Q728" i="3"/>
  <c r="P728" i="3"/>
  <c r="N728" i="3"/>
  <c r="M728" i="3"/>
  <c r="L728" i="3"/>
  <c r="J728" i="3"/>
  <c r="F728" i="3"/>
  <c r="C728" i="3"/>
  <c r="Q727" i="3"/>
  <c r="P727" i="3"/>
  <c r="N727" i="3"/>
  <c r="M727" i="3"/>
  <c r="L727" i="3"/>
  <c r="J727" i="3"/>
  <c r="F727" i="3"/>
  <c r="C727" i="3"/>
  <c r="Q726" i="3"/>
  <c r="P726" i="3"/>
  <c r="N726" i="3"/>
  <c r="M726" i="3"/>
  <c r="L726" i="3"/>
  <c r="J726" i="3"/>
  <c r="F726" i="3"/>
  <c r="C726" i="3"/>
  <c r="Q738" i="3"/>
  <c r="P738" i="3"/>
  <c r="N738" i="3"/>
  <c r="M738" i="3"/>
  <c r="L738" i="3"/>
  <c r="J738" i="3"/>
  <c r="F738" i="3"/>
  <c r="C738" i="3"/>
  <c r="Q737" i="3"/>
  <c r="P737" i="3"/>
  <c r="N737" i="3"/>
  <c r="M737" i="3"/>
  <c r="L737" i="3"/>
  <c r="J737" i="3"/>
  <c r="F737" i="3"/>
  <c r="C737" i="3"/>
  <c r="Q736" i="3"/>
  <c r="P736" i="3"/>
  <c r="N736" i="3"/>
  <c r="M736" i="3"/>
  <c r="L736" i="3"/>
  <c r="J736" i="3"/>
  <c r="F736" i="3"/>
  <c r="C736" i="3"/>
  <c r="Q735" i="3"/>
  <c r="P735" i="3"/>
  <c r="N735" i="3"/>
  <c r="M735" i="3"/>
  <c r="L735" i="3"/>
  <c r="J735" i="3"/>
  <c r="F735" i="3"/>
  <c r="C735" i="3"/>
  <c r="Q734" i="3"/>
  <c r="P734" i="3"/>
  <c r="N734" i="3"/>
  <c r="M734" i="3"/>
  <c r="L734" i="3"/>
  <c r="J734" i="3"/>
  <c r="F734" i="3"/>
  <c r="C734" i="3"/>
  <c r="Q733" i="3"/>
  <c r="P733" i="3"/>
  <c r="N733" i="3"/>
  <c r="M733" i="3"/>
  <c r="L733" i="3"/>
  <c r="J733" i="3"/>
  <c r="F733" i="3"/>
  <c r="C733" i="3"/>
  <c r="Q725" i="3"/>
  <c r="P725" i="3"/>
  <c r="N725" i="3"/>
  <c r="M725" i="3"/>
  <c r="L725" i="3"/>
  <c r="J725" i="3"/>
  <c r="F725" i="3"/>
  <c r="C725" i="3"/>
  <c r="Q724" i="3"/>
  <c r="P724" i="3"/>
  <c r="N724" i="3"/>
  <c r="M724" i="3"/>
  <c r="L724" i="3"/>
  <c r="J724" i="3"/>
  <c r="F724" i="3"/>
  <c r="C724" i="3"/>
  <c r="Q723" i="3"/>
  <c r="P723" i="3"/>
  <c r="N723" i="3"/>
  <c r="M723" i="3"/>
  <c r="L723" i="3"/>
  <c r="J723" i="3"/>
  <c r="F723" i="3"/>
  <c r="C723" i="3"/>
  <c r="Q722" i="3"/>
  <c r="P722" i="3"/>
  <c r="N722" i="3"/>
  <c r="M722" i="3"/>
  <c r="L722" i="3"/>
  <c r="J722" i="3"/>
  <c r="F722" i="3"/>
  <c r="C722" i="3"/>
  <c r="Q721" i="3"/>
  <c r="P721" i="3"/>
  <c r="N721" i="3"/>
  <c r="M721" i="3"/>
  <c r="L721" i="3"/>
  <c r="J721" i="3"/>
  <c r="F721" i="3"/>
  <c r="C721" i="3"/>
  <c r="Q714" i="3"/>
  <c r="P714" i="3"/>
  <c r="N714" i="3"/>
  <c r="M714" i="3"/>
  <c r="L714" i="3"/>
  <c r="J714" i="3"/>
  <c r="F714" i="3"/>
  <c r="C714" i="3"/>
  <c r="Q713" i="3"/>
  <c r="P713" i="3"/>
  <c r="N713" i="3"/>
  <c r="M713" i="3"/>
  <c r="L713" i="3"/>
  <c r="J713" i="3"/>
  <c r="F713" i="3"/>
  <c r="C713" i="3"/>
  <c r="Q712" i="3"/>
  <c r="P712" i="3"/>
  <c r="N712" i="3"/>
  <c r="M712" i="3"/>
  <c r="L712" i="3"/>
  <c r="J712" i="3"/>
  <c r="F712" i="3"/>
  <c r="C712" i="3"/>
  <c r="Q743" i="3"/>
  <c r="P743" i="3"/>
  <c r="N743" i="3"/>
  <c r="M743" i="3"/>
  <c r="L743" i="3"/>
  <c r="J743" i="3"/>
  <c r="F743" i="3"/>
  <c r="C743" i="3"/>
  <c r="Q742" i="3"/>
  <c r="P742" i="3"/>
  <c r="N742" i="3"/>
  <c r="M742" i="3"/>
  <c r="L742" i="3"/>
  <c r="J742" i="3"/>
  <c r="F742" i="3"/>
  <c r="C742" i="3"/>
  <c r="Q741" i="3"/>
  <c r="P741" i="3"/>
  <c r="N741" i="3"/>
  <c r="M741" i="3"/>
  <c r="L741" i="3"/>
  <c r="J741" i="3"/>
  <c r="F741" i="3"/>
  <c r="C741" i="3"/>
  <c r="Q740" i="3"/>
  <c r="P740" i="3"/>
  <c r="N740" i="3"/>
  <c r="M740" i="3"/>
  <c r="L740" i="3"/>
  <c r="J740" i="3"/>
  <c r="F740" i="3"/>
  <c r="C740" i="3"/>
  <c r="Q739" i="3"/>
  <c r="P739" i="3"/>
  <c r="N739" i="3"/>
  <c r="M739" i="3"/>
  <c r="L739" i="3"/>
  <c r="J739" i="3"/>
  <c r="F739" i="3"/>
  <c r="C739" i="3"/>
  <c r="Q706" i="3"/>
  <c r="P706" i="3"/>
  <c r="N706" i="3"/>
  <c r="M706" i="3"/>
  <c r="L706" i="3"/>
  <c r="J706" i="3"/>
  <c r="F706" i="3"/>
  <c r="C706" i="3"/>
  <c r="Q705" i="3"/>
  <c r="P705" i="3"/>
  <c r="N705" i="3"/>
  <c r="M705" i="3"/>
  <c r="L705" i="3"/>
  <c r="J705" i="3"/>
  <c r="F705" i="3"/>
  <c r="C705" i="3"/>
  <c r="Q704" i="3"/>
  <c r="P704" i="3"/>
  <c r="N704" i="3"/>
  <c r="M704" i="3"/>
  <c r="L704" i="3"/>
  <c r="J704" i="3"/>
  <c r="F704" i="3"/>
  <c r="C704" i="3"/>
  <c r="Q703" i="3"/>
  <c r="P703" i="3"/>
  <c r="N703" i="3"/>
  <c r="M703" i="3"/>
  <c r="L703" i="3"/>
  <c r="J703" i="3"/>
  <c r="F703" i="3"/>
  <c r="C703" i="3"/>
  <c r="Q702" i="3"/>
  <c r="P702" i="3"/>
  <c r="N702" i="3"/>
  <c r="M702" i="3"/>
  <c r="L702" i="3"/>
  <c r="J702" i="3"/>
  <c r="F702" i="3"/>
  <c r="C702" i="3"/>
  <c r="Q720" i="3"/>
  <c r="P720" i="3"/>
  <c r="N720" i="3"/>
  <c r="M720" i="3"/>
  <c r="L720" i="3"/>
  <c r="J720" i="3"/>
  <c r="F720" i="3"/>
  <c r="C720" i="3"/>
  <c r="Q719" i="3"/>
  <c r="P719" i="3"/>
  <c r="N719" i="3"/>
  <c r="M719" i="3"/>
  <c r="L719" i="3"/>
  <c r="J719" i="3"/>
  <c r="F719" i="3"/>
  <c r="C719" i="3"/>
  <c r="Q718" i="3"/>
  <c r="P718" i="3"/>
  <c r="N718" i="3"/>
  <c r="M718" i="3"/>
  <c r="L718" i="3"/>
  <c r="J718" i="3"/>
  <c r="F718" i="3"/>
  <c r="C718" i="3"/>
  <c r="Q717" i="3"/>
  <c r="P717" i="3"/>
  <c r="N717" i="3"/>
  <c r="M717" i="3"/>
  <c r="L717" i="3"/>
  <c r="J717" i="3"/>
  <c r="F717" i="3"/>
  <c r="C717" i="3"/>
  <c r="Q716" i="3"/>
  <c r="P716" i="3"/>
  <c r="N716" i="3"/>
  <c r="M716" i="3"/>
  <c r="L716" i="3"/>
  <c r="J716" i="3"/>
  <c r="F716" i="3"/>
  <c r="C716" i="3"/>
  <c r="Q715" i="3"/>
  <c r="P715" i="3"/>
  <c r="N715" i="3"/>
  <c r="M715" i="3"/>
  <c r="L715" i="3"/>
  <c r="J715" i="3"/>
  <c r="F715" i="3"/>
  <c r="C715" i="3"/>
  <c r="Q711" i="3"/>
  <c r="P711" i="3"/>
  <c r="N711" i="3"/>
  <c r="M711" i="3"/>
  <c r="L711" i="3"/>
  <c r="J711" i="3"/>
  <c r="F711" i="3"/>
  <c r="C711" i="3"/>
  <c r="Q710" i="3"/>
  <c r="P710" i="3"/>
  <c r="N710" i="3"/>
  <c r="M710" i="3"/>
  <c r="L710" i="3"/>
  <c r="J710" i="3"/>
  <c r="F710" i="3"/>
  <c r="C710" i="3"/>
  <c r="Q709" i="3"/>
  <c r="P709" i="3"/>
  <c r="N709" i="3"/>
  <c r="M709" i="3"/>
  <c r="L709" i="3"/>
  <c r="J709" i="3"/>
  <c r="F709" i="3"/>
  <c r="C709" i="3"/>
  <c r="Q708" i="3"/>
  <c r="P708" i="3"/>
  <c r="N708" i="3"/>
  <c r="M708" i="3"/>
  <c r="L708" i="3"/>
  <c r="J708" i="3"/>
  <c r="F708" i="3"/>
  <c r="C708" i="3"/>
  <c r="Q707" i="3"/>
  <c r="P707" i="3"/>
  <c r="N707" i="3"/>
  <c r="M707" i="3"/>
  <c r="L707" i="3"/>
  <c r="J707" i="3"/>
  <c r="F707" i="3"/>
  <c r="C707" i="3"/>
  <c r="Q701" i="3"/>
  <c r="P701" i="3"/>
  <c r="N701" i="3"/>
  <c r="M701" i="3"/>
  <c r="L701" i="3"/>
  <c r="J701" i="3"/>
  <c r="F701" i="3"/>
  <c r="C701" i="3"/>
  <c r="Q700" i="3"/>
  <c r="P700" i="3"/>
  <c r="N700" i="3"/>
  <c r="M700" i="3"/>
  <c r="L700" i="3"/>
  <c r="J700" i="3"/>
  <c r="F700" i="3"/>
  <c r="C700" i="3"/>
  <c r="Q699" i="3"/>
  <c r="P699" i="3"/>
  <c r="N699" i="3"/>
  <c r="M699" i="3"/>
  <c r="L699" i="3"/>
  <c r="J699" i="3"/>
  <c r="F699" i="3"/>
  <c r="C699" i="3"/>
  <c r="Q698" i="3"/>
  <c r="P698" i="3"/>
  <c r="N698" i="3"/>
  <c r="M698" i="3"/>
  <c r="L698" i="3"/>
  <c r="J698" i="3"/>
  <c r="F698" i="3"/>
  <c r="C698" i="3"/>
  <c r="Q697" i="3"/>
  <c r="P697" i="3"/>
  <c r="N697" i="3"/>
  <c r="M697" i="3"/>
  <c r="L697" i="3"/>
  <c r="J697" i="3"/>
  <c r="F697" i="3"/>
  <c r="C697" i="3"/>
  <c r="Q691" i="3"/>
  <c r="P691" i="3"/>
  <c r="N691" i="3"/>
  <c r="M691" i="3"/>
  <c r="L691" i="3"/>
  <c r="J691" i="3"/>
  <c r="F691" i="3"/>
  <c r="C691" i="3"/>
  <c r="Q690" i="3"/>
  <c r="P690" i="3"/>
  <c r="N690" i="3"/>
  <c r="M690" i="3"/>
  <c r="L690" i="3"/>
  <c r="J690" i="3"/>
  <c r="F690" i="3"/>
  <c r="C690" i="3"/>
  <c r="Q689" i="3"/>
  <c r="P689" i="3"/>
  <c r="N689" i="3"/>
  <c r="M689" i="3"/>
  <c r="L689" i="3"/>
  <c r="J689" i="3"/>
  <c r="F689" i="3"/>
  <c r="C689" i="3"/>
  <c r="Q688" i="3"/>
  <c r="P688" i="3"/>
  <c r="N688" i="3"/>
  <c r="M688" i="3"/>
  <c r="L688" i="3"/>
  <c r="J688" i="3"/>
  <c r="F688" i="3"/>
  <c r="C688" i="3"/>
  <c r="Q687" i="3"/>
  <c r="P687" i="3"/>
  <c r="N687" i="3"/>
  <c r="M687" i="3"/>
  <c r="L687" i="3"/>
  <c r="J687" i="3"/>
  <c r="F687" i="3"/>
  <c r="C687" i="3"/>
  <c r="Q686" i="3"/>
  <c r="P686" i="3"/>
  <c r="N686" i="3"/>
  <c r="M686" i="3"/>
  <c r="L686" i="3"/>
  <c r="J686" i="3"/>
  <c r="F686" i="3"/>
  <c r="C686" i="3"/>
  <c r="Q696" i="3"/>
  <c r="P696" i="3"/>
  <c r="N696" i="3"/>
  <c r="M696" i="3"/>
  <c r="L696" i="3"/>
  <c r="J696" i="3"/>
  <c r="F696" i="3"/>
  <c r="C696" i="3"/>
  <c r="Q695" i="3"/>
  <c r="P695" i="3"/>
  <c r="N695" i="3"/>
  <c r="M695" i="3"/>
  <c r="L695" i="3"/>
  <c r="J695" i="3"/>
  <c r="F695" i="3"/>
  <c r="C695" i="3"/>
  <c r="Q694" i="3"/>
  <c r="P694" i="3"/>
  <c r="N694" i="3"/>
  <c r="M694" i="3"/>
  <c r="L694" i="3"/>
  <c r="J694" i="3"/>
  <c r="F694" i="3"/>
  <c r="C694" i="3"/>
  <c r="Q693" i="3"/>
  <c r="P693" i="3"/>
  <c r="N693" i="3"/>
  <c r="M693" i="3"/>
  <c r="L693" i="3"/>
  <c r="J693" i="3"/>
  <c r="F693" i="3"/>
  <c r="C693" i="3"/>
  <c r="Q692" i="3"/>
  <c r="P692" i="3"/>
  <c r="N692" i="3"/>
  <c r="M692" i="3"/>
  <c r="L692" i="3"/>
  <c r="J692" i="3"/>
  <c r="F692" i="3"/>
  <c r="C692" i="3"/>
  <c r="Q685" i="3"/>
  <c r="P685" i="3"/>
  <c r="N685" i="3"/>
  <c r="M685" i="3"/>
  <c r="L685" i="3"/>
  <c r="J685" i="3"/>
  <c r="F685" i="3"/>
  <c r="C685" i="3"/>
  <c r="Q684" i="3"/>
  <c r="P684" i="3"/>
  <c r="N684" i="3"/>
  <c r="M684" i="3"/>
  <c r="L684" i="3"/>
  <c r="J684" i="3"/>
  <c r="F684" i="3"/>
  <c r="C684" i="3"/>
  <c r="Q683" i="3"/>
  <c r="P683" i="3"/>
  <c r="N683" i="3"/>
  <c r="M683" i="3"/>
  <c r="L683" i="3"/>
  <c r="J683" i="3"/>
  <c r="F683" i="3"/>
  <c r="C683" i="3"/>
  <c r="Q682" i="3"/>
  <c r="P682" i="3"/>
  <c r="N682" i="3"/>
  <c r="M682" i="3"/>
  <c r="L682" i="3"/>
  <c r="J682" i="3"/>
  <c r="F682" i="3"/>
  <c r="C682" i="3"/>
  <c r="Q681" i="3"/>
  <c r="P681" i="3"/>
  <c r="N681" i="3"/>
  <c r="M681" i="3"/>
  <c r="L681" i="3"/>
  <c r="J681" i="3"/>
  <c r="F681" i="3"/>
  <c r="C681" i="3"/>
  <c r="Q680" i="3"/>
  <c r="P680" i="3"/>
  <c r="N680" i="3"/>
  <c r="M680" i="3"/>
  <c r="L680" i="3"/>
  <c r="J680" i="3"/>
  <c r="F680" i="3"/>
  <c r="C680" i="3"/>
  <c r="Q679" i="3"/>
  <c r="P679" i="3"/>
  <c r="N679" i="3"/>
  <c r="M679" i="3"/>
  <c r="L679" i="3"/>
  <c r="J679" i="3"/>
  <c r="F679" i="3"/>
  <c r="C679" i="3"/>
  <c r="Q678" i="3"/>
  <c r="P678" i="3"/>
  <c r="N678" i="3"/>
  <c r="M678" i="3"/>
  <c r="L678" i="3"/>
  <c r="J678" i="3"/>
  <c r="F678" i="3"/>
  <c r="C678" i="3"/>
  <c r="Q677" i="3"/>
  <c r="P677" i="3"/>
  <c r="N677" i="3"/>
  <c r="M677" i="3"/>
  <c r="L677" i="3"/>
  <c r="J677" i="3"/>
  <c r="F677" i="3"/>
  <c r="C677" i="3"/>
  <c r="Q676" i="3"/>
  <c r="P676" i="3"/>
  <c r="N676" i="3"/>
  <c r="M676" i="3"/>
  <c r="L676" i="3"/>
  <c r="J676" i="3"/>
  <c r="F676" i="3"/>
  <c r="C676" i="3"/>
  <c r="Q675" i="3"/>
  <c r="P675" i="3"/>
  <c r="N675" i="3"/>
  <c r="M675" i="3"/>
  <c r="L675" i="3"/>
  <c r="J675" i="3"/>
  <c r="F675" i="3"/>
  <c r="C675" i="3"/>
  <c r="Q674" i="3"/>
  <c r="P674" i="3"/>
  <c r="N674" i="3"/>
  <c r="M674" i="3"/>
  <c r="L674" i="3"/>
  <c r="J674" i="3"/>
  <c r="F674" i="3"/>
  <c r="C674" i="3"/>
  <c r="Q670" i="3"/>
  <c r="P670" i="3"/>
  <c r="N670" i="3"/>
  <c r="M670" i="3"/>
  <c r="L670" i="3"/>
  <c r="J670" i="3"/>
  <c r="F670" i="3"/>
  <c r="C670" i="3"/>
  <c r="Q669" i="3"/>
  <c r="P669" i="3"/>
  <c r="N669" i="3"/>
  <c r="M669" i="3"/>
  <c r="L669" i="3"/>
  <c r="J669" i="3"/>
  <c r="F669" i="3"/>
  <c r="C669" i="3"/>
  <c r="Q673" i="3"/>
  <c r="P673" i="3"/>
  <c r="L673" i="3"/>
  <c r="J673" i="3"/>
  <c r="F673" i="3"/>
  <c r="C673" i="3"/>
  <c r="Q672" i="3"/>
  <c r="P672" i="3"/>
  <c r="L672" i="3"/>
  <c r="J672" i="3"/>
  <c r="F672" i="3"/>
  <c r="C672" i="3"/>
  <c r="Q671" i="3"/>
  <c r="P671" i="3"/>
  <c r="L671" i="3"/>
  <c r="J671" i="3"/>
  <c r="F671" i="3"/>
  <c r="C671" i="3"/>
  <c r="Q658" i="3"/>
  <c r="P658" i="3"/>
  <c r="L658" i="3"/>
  <c r="J658" i="3"/>
  <c r="F658" i="3"/>
  <c r="C658" i="3"/>
  <c r="Q657" i="3"/>
  <c r="P657" i="3"/>
  <c r="L657" i="3"/>
  <c r="J657" i="3"/>
  <c r="F657" i="3"/>
  <c r="C657" i="3"/>
  <c r="Q668" i="3"/>
  <c r="P668" i="3"/>
  <c r="N668" i="3"/>
  <c r="M668" i="3"/>
  <c r="L668" i="3"/>
  <c r="J668" i="3"/>
  <c r="F668" i="3"/>
  <c r="C668" i="3"/>
  <c r="Q667" i="3"/>
  <c r="P667" i="3"/>
  <c r="N667" i="3"/>
  <c r="M667" i="3"/>
  <c r="L667" i="3"/>
  <c r="J667" i="3"/>
  <c r="F667" i="3"/>
  <c r="C667" i="3"/>
  <c r="Q666" i="3"/>
  <c r="P666" i="3"/>
  <c r="N666" i="3"/>
  <c r="M666" i="3"/>
  <c r="L666" i="3"/>
  <c r="J666" i="3"/>
  <c r="F666" i="3"/>
  <c r="C666" i="3"/>
  <c r="Q665" i="3"/>
  <c r="P665" i="3"/>
  <c r="N665" i="3"/>
  <c r="M665" i="3"/>
  <c r="L665" i="3"/>
  <c r="J665" i="3"/>
  <c r="F665" i="3"/>
  <c r="C665" i="3"/>
  <c r="Q664" i="3"/>
  <c r="P664" i="3"/>
  <c r="N664" i="3"/>
  <c r="M664" i="3"/>
  <c r="L664" i="3"/>
  <c r="J664" i="3"/>
  <c r="F664" i="3"/>
  <c r="C664" i="3"/>
  <c r="Q663" i="3"/>
  <c r="P663" i="3"/>
  <c r="N663" i="3"/>
  <c r="M663" i="3"/>
  <c r="L663" i="3"/>
  <c r="J663" i="3"/>
  <c r="F663" i="3"/>
  <c r="C663" i="3"/>
  <c r="Q662" i="3"/>
  <c r="P662" i="3"/>
  <c r="N662" i="3"/>
  <c r="M662" i="3"/>
  <c r="L662" i="3"/>
  <c r="J662" i="3"/>
  <c r="F662" i="3"/>
  <c r="C662" i="3"/>
  <c r="Q661" i="3"/>
  <c r="P661" i="3"/>
  <c r="N661" i="3"/>
  <c r="M661" i="3"/>
  <c r="L661" i="3"/>
  <c r="J661" i="3"/>
  <c r="F661" i="3"/>
  <c r="C661" i="3"/>
  <c r="Q660" i="3"/>
  <c r="P660" i="3"/>
  <c r="N660" i="3"/>
  <c r="M660" i="3"/>
  <c r="L660" i="3"/>
  <c r="J660" i="3"/>
  <c r="F660" i="3"/>
  <c r="C660" i="3"/>
  <c r="Q659" i="3"/>
  <c r="P659" i="3"/>
  <c r="N659" i="3"/>
  <c r="M659" i="3"/>
  <c r="L659" i="3"/>
  <c r="J659" i="3"/>
  <c r="F659" i="3"/>
  <c r="C659" i="3"/>
  <c r="Q656" i="3"/>
  <c r="P656" i="3"/>
  <c r="N656" i="3"/>
  <c r="M656" i="3"/>
  <c r="L656" i="3"/>
  <c r="J656" i="3"/>
  <c r="F656" i="3"/>
  <c r="C656" i="3"/>
  <c r="Q655" i="3"/>
  <c r="P655" i="3"/>
  <c r="N655" i="3"/>
  <c r="M655" i="3"/>
  <c r="L655" i="3"/>
  <c r="J655" i="3"/>
  <c r="F655" i="3"/>
  <c r="C655" i="3"/>
  <c r="Q654" i="3"/>
  <c r="P654" i="3"/>
  <c r="N654" i="3"/>
  <c r="M654" i="3"/>
  <c r="L654" i="3"/>
  <c r="J654" i="3"/>
  <c r="F654" i="3"/>
  <c r="C654" i="3"/>
  <c r="Q653" i="3"/>
  <c r="P653" i="3"/>
  <c r="N653" i="3"/>
  <c r="M653" i="3"/>
  <c r="L653" i="3"/>
  <c r="J653" i="3"/>
  <c r="F653" i="3"/>
  <c r="C653" i="3"/>
  <c r="Q652" i="3"/>
  <c r="P652" i="3"/>
  <c r="N652" i="3"/>
  <c r="M652" i="3"/>
  <c r="L652" i="3"/>
  <c r="J652" i="3"/>
  <c r="F652" i="3"/>
  <c r="C652" i="3"/>
  <c r="Q651" i="3"/>
  <c r="P651" i="3"/>
  <c r="N651" i="3"/>
  <c r="M651" i="3"/>
  <c r="L651" i="3"/>
  <c r="J651" i="3"/>
  <c r="F651" i="3"/>
  <c r="C651" i="3"/>
  <c r="Q650" i="3"/>
  <c r="P650" i="3"/>
  <c r="N650" i="3"/>
  <c r="M650" i="3"/>
  <c r="L650" i="3"/>
  <c r="J650" i="3"/>
  <c r="F650" i="3"/>
  <c r="C650" i="3"/>
  <c r="Q649" i="3"/>
  <c r="P649" i="3"/>
  <c r="N649" i="3"/>
  <c r="M649" i="3"/>
  <c r="L649" i="3"/>
  <c r="J649" i="3"/>
  <c r="F649" i="3"/>
  <c r="C649" i="3"/>
  <c r="Q648" i="3"/>
  <c r="P648" i="3"/>
  <c r="N648" i="3"/>
  <c r="M648" i="3"/>
  <c r="L648" i="3"/>
  <c r="J648" i="3"/>
  <c r="F648" i="3"/>
  <c r="C648" i="3"/>
  <c r="Q647" i="3"/>
  <c r="P647" i="3"/>
  <c r="N647" i="3"/>
  <c r="M647" i="3"/>
  <c r="L647" i="3"/>
  <c r="J647" i="3"/>
  <c r="F647" i="3"/>
  <c r="C647" i="3"/>
  <c r="Q646" i="3"/>
  <c r="P646" i="3"/>
  <c r="N646" i="3"/>
  <c r="M646" i="3"/>
  <c r="L646" i="3"/>
  <c r="J646" i="3"/>
  <c r="F646" i="3"/>
  <c r="C646" i="3"/>
  <c r="Q645" i="3"/>
  <c r="P645" i="3"/>
  <c r="N645" i="3"/>
  <c r="M645" i="3"/>
  <c r="L645" i="3"/>
  <c r="J645" i="3"/>
  <c r="F645" i="3"/>
  <c r="C645" i="3"/>
  <c r="Q644" i="3"/>
  <c r="P644" i="3"/>
  <c r="N644" i="3"/>
  <c r="M644" i="3"/>
  <c r="L644" i="3"/>
  <c r="J644" i="3"/>
  <c r="F644" i="3"/>
  <c r="C644" i="3"/>
  <c r="Q643" i="3"/>
  <c r="P643" i="3"/>
  <c r="N643" i="3"/>
  <c r="M643" i="3"/>
  <c r="L643" i="3"/>
  <c r="J643" i="3"/>
  <c r="F643" i="3"/>
  <c r="C643" i="3"/>
  <c r="Q642" i="3"/>
  <c r="P642" i="3"/>
  <c r="N642" i="3"/>
  <c r="M642" i="3"/>
  <c r="L642" i="3"/>
  <c r="J642" i="3"/>
  <c r="F642" i="3"/>
  <c r="C642" i="3"/>
  <c r="Q641" i="3"/>
  <c r="P641" i="3"/>
  <c r="N641" i="3"/>
  <c r="M641" i="3"/>
  <c r="L641" i="3"/>
  <c r="J641" i="3"/>
  <c r="F641" i="3"/>
  <c r="C641" i="3"/>
  <c r="Q640" i="3"/>
  <c r="P640" i="3"/>
  <c r="N640" i="3"/>
  <c r="M640" i="3"/>
  <c r="L640" i="3"/>
  <c r="J640" i="3"/>
  <c r="F640" i="3"/>
  <c r="C640" i="3"/>
  <c r="Q639" i="3"/>
  <c r="P639" i="3"/>
  <c r="N639" i="3"/>
  <c r="M639" i="3"/>
  <c r="L639" i="3"/>
  <c r="J639" i="3"/>
  <c r="F639" i="3"/>
  <c r="C639" i="3"/>
  <c r="Q638" i="3"/>
  <c r="P638" i="3"/>
  <c r="N638" i="3"/>
  <c r="M638" i="3"/>
  <c r="L638" i="3"/>
  <c r="J638" i="3"/>
  <c r="F638" i="3"/>
  <c r="C638" i="3"/>
  <c r="Q637" i="3"/>
  <c r="P637" i="3"/>
  <c r="N637" i="3"/>
  <c r="M637" i="3"/>
  <c r="L637" i="3"/>
  <c r="J637" i="3"/>
  <c r="F637" i="3"/>
  <c r="C637" i="3"/>
  <c r="Q636" i="3"/>
  <c r="P636" i="3"/>
  <c r="N636" i="3"/>
  <c r="M636" i="3"/>
  <c r="L636" i="3"/>
  <c r="J636" i="3"/>
  <c r="F636" i="3"/>
  <c r="C636" i="3"/>
  <c r="Q635" i="3"/>
  <c r="P635" i="3"/>
  <c r="N635" i="3"/>
  <c r="M635" i="3"/>
  <c r="L635" i="3"/>
  <c r="J635" i="3"/>
  <c r="F635" i="3"/>
  <c r="C635" i="3"/>
  <c r="Q634" i="3"/>
  <c r="P634" i="3"/>
  <c r="N634" i="3"/>
  <c r="M634" i="3"/>
  <c r="L634" i="3"/>
  <c r="J634" i="3"/>
  <c r="F634" i="3"/>
  <c r="C634" i="3"/>
  <c r="Q633" i="3"/>
  <c r="P633" i="3"/>
  <c r="N633" i="3"/>
  <c r="M633" i="3"/>
  <c r="L633" i="3"/>
  <c r="J633" i="3"/>
  <c r="F633" i="3"/>
  <c r="C633" i="3"/>
  <c r="Q632" i="3"/>
  <c r="P632" i="3"/>
  <c r="N632" i="3"/>
  <c r="M632" i="3"/>
  <c r="L632" i="3"/>
  <c r="J632" i="3"/>
  <c r="F632" i="3"/>
  <c r="C632" i="3"/>
  <c r="Q631" i="3"/>
  <c r="P631" i="3"/>
  <c r="L631" i="3"/>
  <c r="J631" i="3"/>
  <c r="F631" i="3"/>
  <c r="C631" i="3"/>
  <c r="Q630" i="3"/>
  <c r="P630" i="3"/>
  <c r="L630" i="3"/>
  <c r="J630" i="3"/>
  <c r="F630" i="3"/>
  <c r="C630" i="3"/>
  <c r="Q629" i="3"/>
  <c r="P629" i="3"/>
  <c r="L629" i="3"/>
  <c r="J629" i="3"/>
  <c r="F629" i="3"/>
  <c r="C629" i="3"/>
  <c r="Q628" i="3"/>
  <c r="P628" i="3"/>
  <c r="L628" i="3"/>
  <c r="J628" i="3"/>
  <c r="F628" i="3"/>
  <c r="C628" i="3"/>
  <c r="Q627" i="3"/>
  <c r="P627" i="3"/>
  <c r="N627" i="3"/>
  <c r="M627" i="3"/>
  <c r="L627" i="3"/>
  <c r="J627" i="3"/>
  <c r="F627" i="3"/>
  <c r="C627" i="3"/>
  <c r="Q626" i="3"/>
  <c r="P626" i="3"/>
  <c r="N626" i="3"/>
  <c r="M626" i="3"/>
  <c r="L626" i="3"/>
  <c r="J626" i="3"/>
  <c r="F626" i="3"/>
  <c r="C626" i="3"/>
  <c r="Q625" i="3"/>
  <c r="P625" i="3"/>
  <c r="N625" i="3"/>
  <c r="M625" i="3"/>
  <c r="L625" i="3"/>
  <c r="J625" i="3"/>
  <c r="F625" i="3"/>
  <c r="C625" i="3"/>
  <c r="Q624" i="3"/>
  <c r="P624" i="3"/>
  <c r="N624" i="3"/>
  <c r="M624" i="3"/>
  <c r="L624" i="3"/>
  <c r="J624" i="3"/>
  <c r="F624" i="3"/>
  <c r="C624" i="3"/>
  <c r="Q623" i="3"/>
  <c r="P623" i="3"/>
  <c r="N623" i="3"/>
  <c r="M623" i="3"/>
  <c r="L623" i="3"/>
  <c r="J623" i="3"/>
  <c r="F623" i="3"/>
  <c r="C623" i="3"/>
  <c r="Q622" i="3"/>
  <c r="P622" i="3"/>
  <c r="N622" i="3"/>
  <c r="M622" i="3"/>
  <c r="L622" i="3"/>
  <c r="J622" i="3"/>
  <c r="F622" i="3"/>
  <c r="C622" i="3"/>
  <c r="Q621" i="3"/>
  <c r="P621" i="3"/>
  <c r="N621" i="3"/>
  <c r="M621" i="3"/>
  <c r="L621" i="3"/>
  <c r="J621" i="3"/>
  <c r="F621" i="3"/>
  <c r="C621" i="3"/>
  <c r="Q620" i="3"/>
  <c r="P620" i="3"/>
  <c r="N620" i="3"/>
  <c r="M620" i="3"/>
  <c r="L620" i="3"/>
  <c r="J620" i="3"/>
  <c r="F620" i="3"/>
  <c r="C620" i="3"/>
  <c r="Q619" i="3"/>
  <c r="P619" i="3"/>
  <c r="N619" i="3"/>
  <c r="M619" i="3"/>
  <c r="L619" i="3"/>
  <c r="J619" i="3"/>
  <c r="F619" i="3"/>
  <c r="C619" i="3"/>
  <c r="Q618" i="3"/>
  <c r="P618" i="3"/>
  <c r="N618" i="3"/>
  <c r="M618" i="3"/>
  <c r="L618" i="3"/>
  <c r="J618" i="3"/>
  <c r="F618" i="3"/>
  <c r="C618" i="3"/>
  <c r="Q617" i="3"/>
  <c r="P617" i="3"/>
  <c r="N617" i="3"/>
  <c r="M617" i="3"/>
  <c r="L617" i="3"/>
  <c r="J617" i="3"/>
  <c r="F617" i="3"/>
  <c r="C617" i="3"/>
  <c r="Q616" i="3"/>
  <c r="P616" i="3"/>
  <c r="N616" i="3"/>
  <c r="M616" i="3"/>
  <c r="L616" i="3"/>
  <c r="J616" i="3"/>
  <c r="F616" i="3"/>
  <c r="C616" i="3"/>
  <c r="Q615" i="3"/>
  <c r="P615" i="3"/>
  <c r="N615" i="3"/>
  <c r="M615" i="3"/>
  <c r="L615" i="3"/>
  <c r="J615" i="3"/>
  <c r="F615" i="3"/>
  <c r="C615" i="3"/>
  <c r="Q614" i="3"/>
  <c r="P614" i="3"/>
  <c r="L614" i="3"/>
  <c r="J614" i="3"/>
  <c r="F614" i="3"/>
  <c r="C614" i="3"/>
  <c r="Q613" i="3"/>
  <c r="P613" i="3"/>
  <c r="L613" i="3"/>
  <c r="J613" i="3"/>
  <c r="F613" i="3"/>
  <c r="C613" i="3"/>
  <c r="Q612" i="3"/>
  <c r="P612" i="3"/>
  <c r="N612" i="3"/>
  <c r="M612" i="3"/>
  <c r="J612" i="3"/>
  <c r="F612" i="3"/>
  <c r="C612" i="3"/>
  <c r="Q611" i="3"/>
  <c r="P611" i="3"/>
  <c r="N611" i="3"/>
  <c r="M611" i="3"/>
  <c r="J611" i="3"/>
  <c r="F611" i="3"/>
  <c r="C611" i="3"/>
  <c r="Q601" i="3"/>
  <c r="P601" i="3"/>
  <c r="N601" i="3"/>
  <c r="L601" i="3"/>
  <c r="J601" i="3"/>
  <c r="F601" i="3"/>
  <c r="C601" i="3"/>
  <c r="Q600" i="3"/>
  <c r="P600" i="3"/>
  <c r="N600" i="3"/>
  <c r="L600" i="3"/>
  <c r="J600" i="3"/>
  <c r="F600" i="3"/>
  <c r="C600" i="3"/>
  <c r="Q599" i="3"/>
  <c r="P599" i="3"/>
  <c r="N599" i="3"/>
  <c r="L599" i="3"/>
  <c r="J599" i="3"/>
  <c r="F599" i="3"/>
  <c r="C599" i="3"/>
  <c r="Q608" i="3"/>
  <c r="P608" i="3"/>
  <c r="N608" i="3"/>
  <c r="M608" i="3"/>
  <c r="L608" i="3"/>
  <c r="J608" i="3"/>
  <c r="F608" i="3"/>
  <c r="C608" i="3"/>
  <c r="Q607" i="3"/>
  <c r="P607" i="3"/>
  <c r="N607" i="3"/>
  <c r="M607" i="3"/>
  <c r="L607" i="3"/>
  <c r="J607" i="3"/>
  <c r="F607" i="3"/>
  <c r="C607" i="3"/>
  <c r="Q606" i="3"/>
  <c r="P606" i="3"/>
  <c r="N606" i="3"/>
  <c r="M606" i="3"/>
  <c r="L606" i="3"/>
  <c r="J606" i="3"/>
  <c r="F606" i="3"/>
  <c r="C606" i="3"/>
  <c r="Q605" i="3"/>
  <c r="P605" i="3"/>
  <c r="N605" i="3"/>
  <c r="M605" i="3"/>
  <c r="L605" i="3"/>
  <c r="J605" i="3"/>
  <c r="F605" i="3"/>
  <c r="C605" i="3"/>
  <c r="Q604" i="3"/>
  <c r="P604" i="3"/>
  <c r="N604" i="3"/>
  <c r="M604" i="3"/>
  <c r="L604" i="3"/>
  <c r="J604" i="3"/>
  <c r="F604" i="3"/>
  <c r="C604" i="3"/>
  <c r="Q610" i="3"/>
  <c r="P610" i="3"/>
  <c r="L610" i="3"/>
  <c r="J610" i="3"/>
  <c r="F610" i="3"/>
  <c r="C610" i="3"/>
  <c r="Q609" i="3"/>
  <c r="P609" i="3"/>
  <c r="L609" i="3"/>
  <c r="J609" i="3"/>
  <c r="F609" i="3"/>
  <c r="C609" i="3"/>
  <c r="Q598" i="3"/>
  <c r="P598" i="3"/>
  <c r="N598" i="3"/>
  <c r="L598" i="3"/>
  <c r="J598" i="3"/>
  <c r="F598" i="3"/>
  <c r="C598" i="3"/>
  <c r="Q597" i="3"/>
  <c r="P597" i="3"/>
  <c r="N597" i="3"/>
  <c r="L597" i="3"/>
  <c r="J597" i="3"/>
  <c r="F597" i="3"/>
  <c r="C597" i="3"/>
  <c r="Q596" i="3"/>
  <c r="P596" i="3"/>
  <c r="N596" i="3"/>
  <c r="L596" i="3"/>
  <c r="J596" i="3"/>
  <c r="F596" i="3"/>
  <c r="C596" i="3"/>
  <c r="Q595" i="3"/>
  <c r="P595" i="3"/>
  <c r="N595" i="3"/>
  <c r="L595" i="3"/>
  <c r="J595" i="3"/>
  <c r="F595" i="3"/>
  <c r="C595" i="3"/>
  <c r="Q594" i="3"/>
  <c r="P594" i="3"/>
  <c r="N594" i="3"/>
  <c r="L594" i="3"/>
  <c r="J594" i="3"/>
  <c r="F594" i="3"/>
  <c r="C594" i="3"/>
  <c r="Q593" i="3"/>
  <c r="P593" i="3"/>
  <c r="N593" i="3"/>
  <c r="L593" i="3"/>
  <c r="J593" i="3"/>
  <c r="F593" i="3"/>
  <c r="C593" i="3"/>
  <c r="Q592" i="3"/>
  <c r="P592" i="3"/>
  <c r="N592" i="3"/>
  <c r="L592" i="3"/>
  <c r="J592" i="3"/>
  <c r="F592" i="3"/>
  <c r="C592" i="3"/>
  <c r="Q591" i="3"/>
  <c r="P591" i="3"/>
  <c r="N591" i="3"/>
  <c r="L591" i="3"/>
  <c r="J591" i="3"/>
  <c r="F591" i="3"/>
  <c r="C591" i="3"/>
  <c r="Q590" i="3"/>
  <c r="P590" i="3"/>
  <c r="N590" i="3"/>
  <c r="L590" i="3"/>
  <c r="J590" i="3"/>
  <c r="F590" i="3"/>
  <c r="C590" i="3"/>
  <c r="Q589" i="3"/>
  <c r="P589" i="3"/>
  <c r="N589" i="3"/>
  <c r="L589" i="3"/>
  <c r="J589" i="3"/>
  <c r="F589" i="3"/>
  <c r="C589" i="3"/>
  <c r="Q588" i="3"/>
  <c r="P588" i="3"/>
  <c r="N588" i="3"/>
  <c r="L588" i="3"/>
  <c r="J588" i="3"/>
  <c r="F588" i="3"/>
  <c r="C588" i="3"/>
  <c r="Q587" i="3"/>
  <c r="P587" i="3"/>
  <c r="N587" i="3"/>
  <c r="L587" i="3"/>
  <c r="J587" i="3"/>
  <c r="F587" i="3"/>
  <c r="C587" i="3"/>
  <c r="Q603" i="3"/>
  <c r="P603" i="3"/>
  <c r="N603" i="3"/>
  <c r="M603" i="3"/>
  <c r="J603" i="3"/>
  <c r="F603" i="3"/>
  <c r="C603" i="3"/>
  <c r="Q602" i="3"/>
  <c r="P602" i="3"/>
  <c r="N602" i="3"/>
  <c r="M602" i="3"/>
  <c r="J602" i="3"/>
  <c r="F602" i="3"/>
  <c r="C602" i="3"/>
  <c r="Q586" i="3"/>
  <c r="P586" i="3"/>
  <c r="N586" i="3"/>
  <c r="L586" i="3"/>
  <c r="J586" i="3"/>
  <c r="F586" i="3"/>
  <c r="C586" i="3"/>
  <c r="Q585" i="3"/>
  <c r="P585" i="3"/>
  <c r="N585" i="3"/>
  <c r="L585" i="3"/>
  <c r="J585" i="3"/>
  <c r="F585" i="3"/>
  <c r="C585" i="3"/>
  <c r="Q584" i="3"/>
  <c r="P584" i="3"/>
  <c r="N584" i="3"/>
  <c r="L584" i="3"/>
  <c r="J584" i="3"/>
  <c r="F584" i="3"/>
  <c r="C584" i="3"/>
  <c r="Q566" i="3"/>
  <c r="P566" i="3"/>
  <c r="L566" i="3"/>
  <c r="J566" i="3"/>
  <c r="F566" i="3"/>
  <c r="C566" i="3"/>
  <c r="Q565" i="3"/>
  <c r="P565" i="3"/>
  <c r="L565" i="3"/>
  <c r="J565" i="3"/>
  <c r="F565" i="3"/>
  <c r="C565" i="3"/>
  <c r="Q564" i="3"/>
  <c r="P564" i="3"/>
  <c r="L564" i="3"/>
  <c r="J564" i="3"/>
  <c r="F564" i="3"/>
  <c r="C564" i="3"/>
  <c r="Q563" i="3"/>
  <c r="P563" i="3"/>
  <c r="L563" i="3"/>
  <c r="J563" i="3"/>
  <c r="F563" i="3"/>
  <c r="C563" i="3"/>
  <c r="Q562" i="3"/>
  <c r="P562" i="3"/>
  <c r="L562" i="3"/>
  <c r="J562" i="3"/>
  <c r="F562" i="3"/>
  <c r="C562" i="3"/>
  <c r="Q561" i="3"/>
  <c r="P561" i="3"/>
  <c r="L561" i="3"/>
  <c r="J561" i="3"/>
  <c r="F561" i="3"/>
  <c r="C561" i="3"/>
  <c r="Q583" i="3"/>
  <c r="P583" i="3"/>
  <c r="N583" i="3"/>
  <c r="L583" i="3"/>
  <c r="J583" i="3"/>
  <c r="F583" i="3"/>
  <c r="C583" i="3"/>
  <c r="Q582" i="3"/>
  <c r="P582" i="3"/>
  <c r="N582" i="3"/>
  <c r="L582" i="3"/>
  <c r="J582" i="3"/>
  <c r="F582" i="3"/>
  <c r="C582" i="3"/>
  <c r="Q581" i="3"/>
  <c r="P581" i="3"/>
  <c r="N581" i="3"/>
  <c r="L581" i="3"/>
  <c r="J581" i="3"/>
  <c r="F581" i="3"/>
  <c r="C581" i="3"/>
  <c r="Q580" i="3"/>
  <c r="P580" i="3"/>
  <c r="N580" i="3"/>
  <c r="L580" i="3"/>
  <c r="J580" i="3"/>
  <c r="F580" i="3"/>
  <c r="C580" i="3"/>
  <c r="Q579" i="3"/>
  <c r="P579" i="3"/>
  <c r="N579" i="3"/>
  <c r="L579" i="3"/>
  <c r="J579" i="3"/>
  <c r="F579" i="3"/>
  <c r="C579" i="3"/>
  <c r="Q578" i="3"/>
  <c r="P578" i="3"/>
  <c r="N578" i="3"/>
  <c r="M578" i="3"/>
  <c r="L578" i="3"/>
  <c r="J578" i="3"/>
  <c r="F578" i="3"/>
  <c r="C578" i="3"/>
  <c r="Q577" i="3"/>
  <c r="P577" i="3"/>
  <c r="N577" i="3"/>
  <c r="M577" i="3"/>
  <c r="L577" i="3"/>
  <c r="J577" i="3"/>
  <c r="F577" i="3"/>
  <c r="C577" i="3"/>
  <c r="Q576" i="3"/>
  <c r="P576" i="3"/>
  <c r="N576" i="3"/>
  <c r="M576" i="3"/>
  <c r="L576" i="3"/>
  <c r="J576" i="3"/>
  <c r="F576" i="3"/>
  <c r="C576" i="3"/>
  <c r="Q575" i="3"/>
  <c r="P575" i="3"/>
  <c r="N575" i="3"/>
  <c r="M575" i="3"/>
  <c r="L575" i="3"/>
  <c r="J575" i="3"/>
  <c r="F575" i="3"/>
  <c r="C575" i="3"/>
  <c r="Q574" i="3"/>
  <c r="P574" i="3"/>
  <c r="N574" i="3"/>
  <c r="M574" i="3"/>
  <c r="L574" i="3"/>
  <c r="J574" i="3"/>
  <c r="F574" i="3"/>
  <c r="C574" i="3"/>
  <c r="Q573" i="3"/>
  <c r="P573" i="3"/>
  <c r="N573" i="3"/>
  <c r="M573" i="3"/>
  <c r="L573" i="3"/>
  <c r="J573" i="3"/>
  <c r="F573" i="3"/>
  <c r="C573" i="3"/>
  <c r="Q572" i="3"/>
  <c r="P572" i="3"/>
  <c r="N572" i="3"/>
  <c r="M572" i="3"/>
  <c r="L572" i="3"/>
  <c r="J572" i="3"/>
  <c r="F572" i="3"/>
  <c r="C572" i="3"/>
  <c r="Q571" i="3"/>
  <c r="P571" i="3"/>
  <c r="N571" i="3"/>
  <c r="M571" i="3"/>
  <c r="L571" i="3"/>
  <c r="J571" i="3"/>
  <c r="F571" i="3"/>
  <c r="C571" i="3"/>
  <c r="Q570" i="3"/>
  <c r="P570" i="3"/>
  <c r="N570" i="3"/>
  <c r="M570" i="3"/>
  <c r="L570" i="3"/>
  <c r="J570" i="3"/>
  <c r="F570" i="3"/>
  <c r="C570" i="3"/>
  <c r="Q569" i="3"/>
  <c r="P569" i="3"/>
  <c r="N569" i="3"/>
  <c r="M569" i="3"/>
  <c r="L569" i="3"/>
  <c r="J569" i="3"/>
  <c r="F569" i="3"/>
  <c r="C569" i="3"/>
  <c r="Q568" i="3"/>
  <c r="P568" i="3"/>
  <c r="N568" i="3"/>
  <c r="M568" i="3"/>
  <c r="L568" i="3"/>
  <c r="J568" i="3"/>
  <c r="F568" i="3"/>
  <c r="C568" i="3"/>
  <c r="Q567" i="3"/>
  <c r="P567" i="3"/>
  <c r="N567" i="3"/>
  <c r="M567" i="3"/>
  <c r="L567" i="3"/>
  <c r="J567" i="3"/>
  <c r="F567" i="3"/>
  <c r="C567" i="3"/>
  <c r="Q546" i="3"/>
  <c r="P546" i="3"/>
  <c r="N546" i="3"/>
  <c r="M546" i="3"/>
  <c r="L546" i="3"/>
  <c r="J546" i="3"/>
  <c r="F546" i="3"/>
  <c r="C546" i="3"/>
  <c r="Q545" i="3"/>
  <c r="P545" i="3"/>
  <c r="N545" i="3"/>
  <c r="M545" i="3"/>
  <c r="L545" i="3"/>
  <c r="J545" i="3"/>
  <c r="F545" i="3"/>
  <c r="C545" i="3"/>
  <c r="Q544" i="3"/>
  <c r="P544" i="3"/>
  <c r="N544" i="3"/>
  <c r="M544" i="3"/>
  <c r="L544" i="3"/>
  <c r="J544" i="3"/>
  <c r="F544" i="3"/>
  <c r="C544" i="3"/>
  <c r="Q543" i="3"/>
  <c r="P543" i="3"/>
  <c r="N543" i="3"/>
  <c r="M543" i="3"/>
  <c r="L543" i="3"/>
  <c r="J543" i="3"/>
  <c r="F543" i="3"/>
  <c r="C543" i="3"/>
  <c r="Q542" i="3"/>
  <c r="P542" i="3"/>
  <c r="N542" i="3"/>
  <c r="M542" i="3"/>
  <c r="L542" i="3"/>
  <c r="J542" i="3"/>
  <c r="F542" i="3"/>
  <c r="C542" i="3"/>
  <c r="Q541" i="3"/>
  <c r="P541" i="3"/>
  <c r="N541" i="3"/>
  <c r="M541" i="3"/>
  <c r="L541" i="3"/>
  <c r="J541" i="3"/>
  <c r="F541" i="3"/>
  <c r="C541" i="3"/>
  <c r="Q540" i="3"/>
  <c r="P540" i="3"/>
  <c r="N540" i="3"/>
  <c r="M540" i="3"/>
  <c r="L540" i="3"/>
  <c r="J540" i="3"/>
  <c r="F540" i="3"/>
  <c r="C540" i="3"/>
  <c r="Q560" i="3"/>
  <c r="P560" i="3"/>
  <c r="N560" i="3"/>
  <c r="M560" i="3"/>
  <c r="L560" i="3"/>
  <c r="J560" i="3"/>
  <c r="F560" i="3"/>
  <c r="C560" i="3"/>
  <c r="Q559" i="3"/>
  <c r="P559" i="3"/>
  <c r="N559" i="3"/>
  <c r="M559" i="3"/>
  <c r="L559" i="3"/>
  <c r="J559" i="3"/>
  <c r="F559" i="3"/>
  <c r="C559" i="3"/>
  <c r="Q558" i="3"/>
  <c r="P558" i="3"/>
  <c r="N558" i="3"/>
  <c r="M558" i="3"/>
  <c r="L558" i="3"/>
  <c r="J558" i="3"/>
  <c r="F558" i="3"/>
  <c r="C558" i="3"/>
  <c r="Q557" i="3"/>
  <c r="P557" i="3"/>
  <c r="N557" i="3"/>
  <c r="M557" i="3"/>
  <c r="L557" i="3"/>
  <c r="J557" i="3"/>
  <c r="F557" i="3"/>
  <c r="C557" i="3"/>
  <c r="Q556" i="3"/>
  <c r="P556" i="3"/>
  <c r="N556" i="3"/>
  <c r="M556" i="3"/>
  <c r="L556" i="3"/>
  <c r="J556" i="3"/>
  <c r="F556" i="3"/>
  <c r="C556" i="3"/>
  <c r="Q555" i="3"/>
  <c r="P555" i="3"/>
  <c r="N555" i="3"/>
  <c r="M555" i="3"/>
  <c r="L555" i="3"/>
  <c r="J555" i="3"/>
  <c r="F555" i="3"/>
  <c r="C555" i="3"/>
  <c r="Q554" i="3"/>
  <c r="P554" i="3"/>
  <c r="N554" i="3"/>
  <c r="M554" i="3"/>
  <c r="L554" i="3"/>
  <c r="J554" i="3"/>
  <c r="F554" i="3"/>
  <c r="C554" i="3"/>
  <c r="Q553" i="3"/>
  <c r="P553" i="3"/>
  <c r="N553" i="3"/>
  <c r="M553" i="3"/>
  <c r="L553" i="3"/>
  <c r="J553" i="3"/>
  <c r="F553" i="3"/>
  <c r="C553" i="3"/>
  <c r="Q552" i="3"/>
  <c r="P552" i="3"/>
  <c r="N552" i="3"/>
  <c r="M552" i="3"/>
  <c r="L552" i="3"/>
  <c r="J552" i="3"/>
  <c r="F552" i="3"/>
  <c r="C552" i="3"/>
  <c r="Q551" i="3"/>
  <c r="P551" i="3"/>
  <c r="N551" i="3"/>
  <c r="M551" i="3"/>
  <c r="L551" i="3"/>
  <c r="J551" i="3"/>
  <c r="F551" i="3"/>
  <c r="C551" i="3"/>
  <c r="Q550" i="3"/>
  <c r="P550" i="3"/>
  <c r="N550" i="3"/>
  <c r="M550" i="3"/>
  <c r="L550" i="3"/>
  <c r="J550" i="3"/>
  <c r="F550" i="3"/>
  <c r="C550" i="3"/>
  <c r="Q549" i="3"/>
  <c r="P549" i="3"/>
  <c r="N549" i="3"/>
  <c r="M549" i="3"/>
  <c r="L549" i="3"/>
  <c r="J549" i="3"/>
  <c r="F549" i="3"/>
  <c r="C549" i="3"/>
  <c r="Q548" i="3"/>
  <c r="P548" i="3"/>
  <c r="N548" i="3"/>
  <c r="M548" i="3"/>
  <c r="L548" i="3"/>
  <c r="J548" i="3"/>
  <c r="F548" i="3"/>
  <c r="C548" i="3"/>
  <c r="Q547" i="3"/>
  <c r="P547" i="3"/>
  <c r="N547" i="3"/>
  <c r="M547" i="3"/>
  <c r="L547" i="3"/>
  <c r="J547" i="3"/>
  <c r="F547" i="3"/>
  <c r="C547" i="3"/>
  <c r="Q539" i="3"/>
  <c r="P539" i="3"/>
  <c r="N539" i="3"/>
  <c r="M539" i="3"/>
  <c r="L539" i="3"/>
  <c r="J539" i="3"/>
  <c r="F539" i="3"/>
  <c r="C539" i="3"/>
  <c r="Q538" i="3"/>
  <c r="P538" i="3"/>
  <c r="N538" i="3"/>
  <c r="M538" i="3"/>
  <c r="L538" i="3"/>
  <c r="J538" i="3"/>
  <c r="F538" i="3"/>
  <c r="C538" i="3"/>
  <c r="Q537" i="3"/>
  <c r="P537" i="3"/>
  <c r="N537" i="3"/>
  <c r="M537" i="3"/>
  <c r="L537" i="3"/>
  <c r="J537" i="3"/>
  <c r="F537" i="3"/>
  <c r="C537" i="3"/>
  <c r="Q536" i="3"/>
  <c r="P536" i="3"/>
  <c r="N536" i="3"/>
  <c r="M536" i="3"/>
  <c r="L536" i="3"/>
  <c r="J536" i="3"/>
  <c r="F536" i="3"/>
  <c r="C536" i="3"/>
  <c r="Q535" i="3"/>
  <c r="P535" i="3"/>
  <c r="N535" i="3"/>
  <c r="M535" i="3"/>
  <c r="L535" i="3"/>
  <c r="J535" i="3"/>
  <c r="F535" i="3"/>
  <c r="C535" i="3"/>
  <c r="Q534" i="3"/>
  <c r="P534" i="3"/>
  <c r="N534" i="3"/>
  <c r="M534" i="3"/>
  <c r="L534" i="3"/>
  <c r="J534" i="3"/>
  <c r="F534" i="3"/>
  <c r="C534" i="3"/>
  <c r="Q533" i="3"/>
  <c r="P533" i="3"/>
  <c r="N533" i="3"/>
  <c r="M533" i="3"/>
  <c r="L533" i="3"/>
  <c r="J533" i="3"/>
  <c r="F533" i="3"/>
  <c r="C533" i="3"/>
  <c r="Q532" i="3"/>
  <c r="P532" i="3"/>
  <c r="N532" i="3"/>
  <c r="M532" i="3"/>
  <c r="L532" i="3"/>
  <c r="J532" i="3"/>
  <c r="F532" i="3"/>
  <c r="C532" i="3"/>
  <c r="Q531" i="3"/>
  <c r="P531" i="3"/>
  <c r="N531" i="3"/>
  <c r="M531" i="3"/>
  <c r="L531" i="3"/>
  <c r="J531" i="3"/>
  <c r="F531" i="3"/>
  <c r="C531" i="3"/>
  <c r="Q530" i="3"/>
  <c r="P530" i="3"/>
  <c r="N530" i="3"/>
  <c r="M530" i="3"/>
  <c r="L530" i="3"/>
  <c r="J530" i="3"/>
  <c r="F530" i="3"/>
  <c r="C530" i="3"/>
  <c r="Q523" i="3"/>
  <c r="P523" i="3"/>
  <c r="N523" i="3"/>
  <c r="M523" i="3"/>
  <c r="L523" i="3"/>
  <c r="J523" i="3"/>
  <c r="F523" i="3"/>
  <c r="C523" i="3"/>
  <c r="Q522" i="3"/>
  <c r="P522" i="3"/>
  <c r="N522" i="3"/>
  <c r="M522" i="3"/>
  <c r="L522" i="3"/>
  <c r="J522" i="3"/>
  <c r="F522" i="3"/>
  <c r="C522" i="3"/>
  <c r="Q521" i="3"/>
  <c r="P521" i="3"/>
  <c r="N521" i="3"/>
  <c r="M521" i="3"/>
  <c r="L521" i="3"/>
  <c r="J521" i="3"/>
  <c r="F521" i="3"/>
  <c r="C521" i="3"/>
  <c r="Q520" i="3"/>
  <c r="P520" i="3"/>
  <c r="N520" i="3"/>
  <c r="M520" i="3"/>
  <c r="L520" i="3"/>
  <c r="J520" i="3"/>
  <c r="F520" i="3"/>
  <c r="C520" i="3"/>
  <c r="Q519" i="3"/>
  <c r="P519" i="3"/>
  <c r="N519" i="3"/>
  <c r="M519" i="3"/>
  <c r="L519" i="3"/>
  <c r="J519" i="3"/>
  <c r="F519" i="3"/>
  <c r="C519" i="3"/>
  <c r="Q518" i="3"/>
  <c r="P518" i="3"/>
  <c r="N518" i="3"/>
  <c r="M518" i="3"/>
  <c r="L518" i="3"/>
  <c r="J518" i="3"/>
  <c r="F518" i="3"/>
  <c r="C518" i="3"/>
  <c r="Q517" i="3"/>
  <c r="P517" i="3"/>
  <c r="N517" i="3"/>
  <c r="M517" i="3"/>
  <c r="L517" i="3"/>
  <c r="J517" i="3"/>
  <c r="F517" i="3"/>
  <c r="C517" i="3"/>
  <c r="Q516" i="3"/>
  <c r="P516" i="3"/>
  <c r="N516" i="3"/>
  <c r="M516" i="3"/>
  <c r="L516" i="3"/>
  <c r="J516" i="3"/>
  <c r="F516" i="3"/>
  <c r="C516" i="3"/>
  <c r="Q515" i="3"/>
  <c r="P515" i="3"/>
  <c r="N515" i="3"/>
  <c r="M515" i="3"/>
  <c r="L515" i="3"/>
  <c r="J515" i="3"/>
  <c r="F515" i="3"/>
  <c r="C515" i="3"/>
  <c r="Q514" i="3"/>
  <c r="P514" i="3"/>
  <c r="N514" i="3"/>
  <c r="M514" i="3"/>
  <c r="L514" i="3"/>
  <c r="J514" i="3"/>
  <c r="F514" i="3"/>
  <c r="C514" i="3"/>
  <c r="Q513" i="3"/>
  <c r="P513" i="3"/>
  <c r="N513" i="3"/>
  <c r="M513" i="3"/>
  <c r="L513" i="3"/>
  <c r="J513" i="3"/>
  <c r="F513" i="3"/>
  <c r="C513" i="3"/>
  <c r="Q512" i="3"/>
  <c r="P512" i="3"/>
  <c r="N512" i="3"/>
  <c r="M512" i="3"/>
  <c r="L512" i="3"/>
  <c r="J512" i="3"/>
  <c r="F512" i="3"/>
  <c r="C512" i="3"/>
  <c r="Q529" i="3"/>
  <c r="P529" i="3"/>
  <c r="N529" i="3"/>
  <c r="M529" i="3"/>
  <c r="L529" i="3"/>
  <c r="J529" i="3"/>
  <c r="F529" i="3"/>
  <c r="C529" i="3"/>
  <c r="Q528" i="3"/>
  <c r="P528" i="3"/>
  <c r="N528" i="3"/>
  <c r="M528" i="3"/>
  <c r="L528" i="3"/>
  <c r="J528" i="3"/>
  <c r="F528" i="3"/>
  <c r="C528" i="3"/>
  <c r="Q527" i="3"/>
  <c r="P527" i="3"/>
  <c r="N527" i="3"/>
  <c r="M527" i="3"/>
  <c r="L527" i="3"/>
  <c r="J527" i="3"/>
  <c r="F527" i="3"/>
  <c r="C527" i="3"/>
  <c r="Q526" i="3"/>
  <c r="P526" i="3"/>
  <c r="N526" i="3"/>
  <c r="M526" i="3"/>
  <c r="L526" i="3"/>
  <c r="J526" i="3"/>
  <c r="F526" i="3"/>
  <c r="C526" i="3"/>
  <c r="Q525" i="3"/>
  <c r="P525" i="3"/>
  <c r="N525" i="3"/>
  <c r="M525" i="3"/>
  <c r="L525" i="3"/>
  <c r="J525" i="3"/>
  <c r="F525" i="3"/>
  <c r="C525" i="3"/>
  <c r="Q524" i="3"/>
  <c r="P524" i="3"/>
  <c r="N524" i="3"/>
  <c r="M524" i="3"/>
  <c r="L524" i="3"/>
  <c r="J524" i="3"/>
  <c r="F524" i="3"/>
  <c r="C524" i="3"/>
  <c r="Q511" i="3"/>
  <c r="P511" i="3"/>
  <c r="N511" i="3"/>
  <c r="M511" i="3"/>
  <c r="L511" i="3"/>
  <c r="J511" i="3"/>
  <c r="F511" i="3"/>
  <c r="C511" i="3"/>
  <c r="Q510" i="3"/>
  <c r="P510" i="3"/>
  <c r="N510" i="3"/>
  <c r="M510" i="3"/>
  <c r="L510" i="3"/>
  <c r="J510" i="3"/>
  <c r="F510" i="3"/>
  <c r="C510" i="3"/>
  <c r="Q509" i="3"/>
  <c r="P509" i="3"/>
  <c r="N509" i="3"/>
  <c r="M509" i="3"/>
  <c r="L509" i="3"/>
  <c r="J509" i="3"/>
  <c r="F509" i="3"/>
  <c r="C509" i="3"/>
  <c r="Q508" i="3"/>
  <c r="P508" i="3"/>
  <c r="N508" i="3"/>
  <c r="M508" i="3"/>
  <c r="L508" i="3"/>
  <c r="J508" i="3"/>
  <c r="F508" i="3"/>
  <c r="C508" i="3"/>
  <c r="Q507" i="3"/>
  <c r="P507" i="3"/>
  <c r="N507" i="3"/>
  <c r="M507" i="3"/>
  <c r="L507" i="3"/>
  <c r="J507" i="3"/>
  <c r="F507" i="3"/>
  <c r="C507" i="3"/>
  <c r="Q506" i="3"/>
  <c r="P506" i="3"/>
  <c r="N506" i="3"/>
  <c r="M506" i="3"/>
  <c r="L506" i="3"/>
  <c r="J506" i="3"/>
  <c r="F506" i="3"/>
  <c r="C506" i="3"/>
  <c r="Q505" i="3"/>
  <c r="P505" i="3"/>
  <c r="N505" i="3"/>
  <c r="M505" i="3"/>
  <c r="L505" i="3"/>
  <c r="J505" i="3"/>
  <c r="F505" i="3"/>
  <c r="C505" i="3"/>
  <c r="Q504" i="3"/>
  <c r="P504" i="3"/>
  <c r="N504" i="3"/>
  <c r="M504" i="3"/>
  <c r="L504" i="3"/>
  <c r="J504" i="3"/>
  <c r="F504" i="3"/>
  <c r="C504" i="3"/>
  <c r="Q503" i="3"/>
  <c r="P503" i="3"/>
  <c r="N503" i="3"/>
  <c r="M503" i="3"/>
  <c r="L503" i="3"/>
  <c r="J503" i="3"/>
  <c r="F503" i="3"/>
  <c r="C503" i="3"/>
  <c r="Q502" i="3"/>
  <c r="P502" i="3"/>
  <c r="N502" i="3"/>
  <c r="M502" i="3"/>
  <c r="L502" i="3"/>
  <c r="J502" i="3"/>
  <c r="F502" i="3"/>
  <c r="C502" i="3"/>
  <c r="Q501" i="3"/>
  <c r="P501" i="3"/>
  <c r="N501" i="3"/>
  <c r="M501" i="3"/>
  <c r="L501" i="3"/>
  <c r="J501" i="3"/>
  <c r="F501" i="3"/>
  <c r="C501" i="3"/>
  <c r="Q500" i="3"/>
  <c r="P500" i="3"/>
  <c r="N500" i="3"/>
  <c r="M500" i="3"/>
  <c r="L500" i="3"/>
  <c r="J500" i="3"/>
  <c r="F500" i="3"/>
  <c r="C500" i="3"/>
  <c r="Q499" i="3"/>
  <c r="P499" i="3"/>
  <c r="N499" i="3"/>
  <c r="M499" i="3"/>
  <c r="L499" i="3"/>
  <c r="J499" i="3"/>
  <c r="F499" i="3"/>
  <c r="C499" i="3"/>
  <c r="Q498" i="3"/>
  <c r="P498" i="3"/>
  <c r="N498" i="3"/>
  <c r="M498" i="3"/>
  <c r="L498" i="3"/>
  <c r="J498" i="3"/>
  <c r="F498" i="3"/>
  <c r="C498" i="3"/>
  <c r="Q497" i="3"/>
  <c r="P497" i="3"/>
  <c r="N497" i="3"/>
  <c r="M497" i="3"/>
  <c r="L497" i="3"/>
  <c r="J497" i="3"/>
  <c r="F497" i="3"/>
  <c r="C497" i="3"/>
  <c r="Q496" i="3"/>
  <c r="P496" i="3"/>
  <c r="N496" i="3"/>
  <c r="M496" i="3"/>
  <c r="L496" i="3"/>
  <c r="J496" i="3"/>
  <c r="F496" i="3"/>
  <c r="C496" i="3"/>
  <c r="Q495" i="3"/>
  <c r="P495" i="3"/>
  <c r="N495" i="3"/>
  <c r="M495" i="3"/>
  <c r="L495" i="3"/>
  <c r="J495" i="3"/>
  <c r="F495" i="3"/>
  <c r="C495" i="3"/>
  <c r="Q488" i="3"/>
  <c r="P488" i="3"/>
  <c r="N488" i="3"/>
  <c r="M488" i="3"/>
  <c r="L488" i="3"/>
  <c r="J488" i="3"/>
  <c r="F488" i="3"/>
  <c r="C488" i="3"/>
  <c r="Q487" i="3"/>
  <c r="P487" i="3"/>
  <c r="N487" i="3"/>
  <c r="M487" i="3"/>
  <c r="L487" i="3"/>
  <c r="J487" i="3"/>
  <c r="F487" i="3"/>
  <c r="C487" i="3"/>
  <c r="Q480" i="3"/>
  <c r="P480" i="3"/>
  <c r="L480" i="3"/>
  <c r="J480" i="3"/>
  <c r="F480" i="3"/>
  <c r="C480" i="3"/>
  <c r="Q479" i="3"/>
  <c r="P479" i="3"/>
  <c r="L479" i="3"/>
  <c r="J479" i="3"/>
  <c r="F479" i="3"/>
  <c r="C479" i="3"/>
  <c r="Q478" i="3"/>
  <c r="P478" i="3"/>
  <c r="L478" i="3"/>
  <c r="J478" i="3"/>
  <c r="F478" i="3"/>
  <c r="C478" i="3"/>
  <c r="Q490" i="3"/>
  <c r="P490" i="3"/>
  <c r="L490" i="3"/>
  <c r="J490" i="3"/>
  <c r="F490" i="3"/>
  <c r="C490" i="3"/>
  <c r="Q489" i="3"/>
  <c r="P489" i="3"/>
  <c r="L489" i="3"/>
  <c r="J489" i="3"/>
  <c r="F489" i="3"/>
  <c r="C489" i="3"/>
  <c r="Q494" i="3"/>
  <c r="P494" i="3"/>
  <c r="N494" i="3"/>
  <c r="M494" i="3"/>
  <c r="L494" i="3"/>
  <c r="J494" i="3"/>
  <c r="F494" i="3"/>
  <c r="C494" i="3"/>
  <c r="Q493" i="3"/>
  <c r="P493" i="3"/>
  <c r="N493" i="3"/>
  <c r="M493" i="3"/>
  <c r="L493" i="3"/>
  <c r="J493" i="3"/>
  <c r="F493" i="3"/>
  <c r="C493" i="3"/>
  <c r="Q492" i="3"/>
  <c r="P492" i="3"/>
  <c r="N492" i="3"/>
  <c r="M492" i="3"/>
  <c r="L492" i="3"/>
  <c r="J492" i="3"/>
  <c r="F492" i="3"/>
  <c r="C492" i="3"/>
  <c r="Q491" i="3"/>
  <c r="P491" i="3"/>
  <c r="N491" i="3"/>
  <c r="M491" i="3"/>
  <c r="L491" i="3"/>
  <c r="J491" i="3"/>
  <c r="F491" i="3"/>
  <c r="C491" i="3"/>
  <c r="Q486" i="3"/>
  <c r="P486" i="3"/>
  <c r="N486" i="3"/>
  <c r="M486" i="3"/>
  <c r="L486" i="3"/>
  <c r="J486" i="3"/>
  <c r="F486" i="3"/>
  <c r="C486" i="3"/>
  <c r="Q485" i="3"/>
  <c r="P485" i="3"/>
  <c r="N485" i="3"/>
  <c r="M485" i="3"/>
  <c r="L485" i="3"/>
  <c r="J485" i="3"/>
  <c r="F485" i="3"/>
  <c r="C485" i="3"/>
  <c r="Q484" i="3"/>
  <c r="P484" i="3"/>
  <c r="N484" i="3"/>
  <c r="M484" i="3"/>
  <c r="L484" i="3"/>
  <c r="J484" i="3"/>
  <c r="F484" i="3"/>
  <c r="C484" i="3"/>
  <c r="Q483" i="3"/>
  <c r="P483" i="3"/>
  <c r="N483" i="3"/>
  <c r="M483" i="3"/>
  <c r="L483" i="3"/>
  <c r="J483" i="3"/>
  <c r="F483" i="3"/>
  <c r="C483" i="3"/>
  <c r="Q482" i="3"/>
  <c r="P482" i="3"/>
  <c r="N482" i="3"/>
  <c r="M482" i="3"/>
  <c r="L482" i="3"/>
  <c r="J482" i="3"/>
  <c r="F482" i="3"/>
  <c r="C482" i="3"/>
  <c r="Q481" i="3"/>
  <c r="P481" i="3"/>
  <c r="N481" i="3"/>
  <c r="M481" i="3"/>
  <c r="L481" i="3"/>
  <c r="J481" i="3"/>
  <c r="F481" i="3"/>
  <c r="C481" i="3"/>
  <c r="Q477" i="3"/>
  <c r="P477" i="3"/>
  <c r="N477" i="3"/>
  <c r="M477" i="3"/>
  <c r="L477" i="3"/>
  <c r="J477" i="3"/>
  <c r="F477" i="3"/>
  <c r="C477" i="3"/>
  <c r="Q476" i="3"/>
  <c r="P476" i="3"/>
  <c r="N476" i="3"/>
  <c r="M476" i="3"/>
  <c r="L476" i="3"/>
  <c r="J476" i="3"/>
  <c r="F476" i="3"/>
  <c r="C476" i="3"/>
  <c r="Q475" i="3"/>
  <c r="P475" i="3"/>
  <c r="N475" i="3"/>
  <c r="M475" i="3"/>
  <c r="L475" i="3"/>
  <c r="J475" i="3"/>
  <c r="F475" i="3"/>
  <c r="C475" i="3"/>
  <c r="Q474" i="3"/>
  <c r="P474" i="3"/>
  <c r="N474" i="3"/>
  <c r="M474" i="3"/>
  <c r="L474" i="3"/>
  <c r="J474" i="3"/>
  <c r="F474" i="3"/>
  <c r="C474" i="3"/>
  <c r="Q469" i="3"/>
  <c r="P469" i="3"/>
  <c r="N469" i="3"/>
  <c r="M469" i="3"/>
  <c r="L469" i="3"/>
  <c r="J469" i="3"/>
  <c r="F469" i="3"/>
  <c r="C469" i="3"/>
  <c r="Q468" i="3"/>
  <c r="P468" i="3"/>
  <c r="N468" i="3"/>
  <c r="M468" i="3"/>
  <c r="L468" i="3"/>
  <c r="J468" i="3"/>
  <c r="F468" i="3"/>
  <c r="C468" i="3"/>
  <c r="Q467" i="3"/>
  <c r="P467" i="3"/>
  <c r="N467" i="3"/>
  <c r="M467" i="3"/>
  <c r="L467" i="3"/>
  <c r="J467" i="3"/>
  <c r="F467" i="3"/>
  <c r="C467" i="3"/>
  <c r="Q466" i="3"/>
  <c r="P466" i="3"/>
  <c r="N466" i="3"/>
  <c r="M466" i="3"/>
  <c r="L466" i="3"/>
  <c r="J466" i="3"/>
  <c r="F466" i="3"/>
  <c r="C466" i="3"/>
  <c r="Q465" i="3"/>
  <c r="P465" i="3"/>
  <c r="N465" i="3"/>
  <c r="M465" i="3"/>
  <c r="L465" i="3"/>
  <c r="J465" i="3"/>
  <c r="F465" i="3"/>
  <c r="C465" i="3"/>
  <c r="Q464" i="3"/>
  <c r="P464" i="3"/>
  <c r="N464" i="3"/>
  <c r="M464" i="3"/>
  <c r="L464" i="3"/>
  <c r="J464" i="3"/>
  <c r="F464" i="3"/>
  <c r="C464" i="3"/>
  <c r="Q463" i="3"/>
  <c r="P463" i="3"/>
  <c r="N463" i="3"/>
  <c r="M463" i="3"/>
  <c r="L463" i="3"/>
  <c r="J463" i="3"/>
  <c r="F463" i="3"/>
  <c r="C463" i="3"/>
  <c r="Q462" i="3"/>
  <c r="P462" i="3"/>
  <c r="N462" i="3"/>
  <c r="M462" i="3"/>
  <c r="L462" i="3"/>
  <c r="J462" i="3"/>
  <c r="F462" i="3"/>
  <c r="C462" i="3"/>
  <c r="Q461" i="3"/>
  <c r="P461" i="3"/>
  <c r="N461" i="3"/>
  <c r="M461" i="3"/>
  <c r="L461" i="3"/>
  <c r="J461" i="3"/>
  <c r="F461" i="3"/>
  <c r="C461" i="3"/>
  <c r="Q460" i="3"/>
  <c r="P460" i="3"/>
  <c r="N460" i="3"/>
  <c r="M460" i="3"/>
  <c r="L460" i="3"/>
  <c r="J460" i="3"/>
  <c r="F460" i="3"/>
  <c r="C460" i="3"/>
  <c r="Q459" i="3"/>
  <c r="P459" i="3"/>
  <c r="N459" i="3"/>
  <c r="M459" i="3"/>
  <c r="L459" i="3"/>
  <c r="J459" i="3"/>
  <c r="F459" i="3"/>
  <c r="C459" i="3"/>
  <c r="Q458" i="3"/>
  <c r="P458" i="3"/>
  <c r="N458" i="3"/>
  <c r="M458" i="3"/>
  <c r="L458" i="3"/>
  <c r="J458" i="3"/>
  <c r="F458" i="3"/>
  <c r="C458" i="3"/>
  <c r="Q457" i="3"/>
  <c r="P457" i="3"/>
  <c r="N457" i="3"/>
  <c r="M457" i="3"/>
  <c r="L457" i="3"/>
  <c r="J457" i="3"/>
  <c r="F457" i="3"/>
  <c r="C457" i="3"/>
  <c r="Q456" i="3"/>
  <c r="P456" i="3"/>
  <c r="N456" i="3"/>
  <c r="M456" i="3"/>
  <c r="L456" i="3"/>
  <c r="J456" i="3"/>
  <c r="F456" i="3"/>
  <c r="C456" i="3"/>
  <c r="Q473" i="3"/>
  <c r="P473" i="3"/>
  <c r="N473" i="3"/>
  <c r="M473" i="3"/>
  <c r="L473" i="3"/>
  <c r="J473" i="3"/>
  <c r="F473" i="3"/>
  <c r="C473" i="3"/>
  <c r="Q472" i="3"/>
  <c r="P472" i="3"/>
  <c r="N472" i="3"/>
  <c r="M472" i="3"/>
  <c r="L472" i="3"/>
  <c r="J472" i="3"/>
  <c r="F472" i="3"/>
  <c r="C472" i="3"/>
  <c r="Q471" i="3"/>
  <c r="P471" i="3"/>
  <c r="N471" i="3"/>
  <c r="M471" i="3"/>
  <c r="L471" i="3"/>
  <c r="J471" i="3"/>
  <c r="F471" i="3"/>
  <c r="C471" i="3"/>
  <c r="Q470" i="3"/>
  <c r="P470" i="3"/>
  <c r="N470" i="3"/>
  <c r="M470" i="3"/>
  <c r="L470" i="3"/>
  <c r="J470" i="3"/>
  <c r="F470" i="3"/>
  <c r="C470" i="3"/>
  <c r="Q455" i="3"/>
  <c r="P455" i="3"/>
  <c r="N455" i="3"/>
  <c r="M455" i="3"/>
  <c r="L455" i="3"/>
  <c r="J455" i="3"/>
  <c r="F455" i="3"/>
  <c r="C455" i="3"/>
  <c r="Q454" i="3"/>
  <c r="P454" i="3"/>
  <c r="N454" i="3"/>
  <c r="M454" i="3"/>
  <c r="L454" i="3"/>
  <c r="J454" i="3"/>
  <c r="F454" i="3"/>
  <c r="C454" i="3"/>
  <c r="Q453" i="3"/>
  <c r="P453" i="3"/>
  <c r="N453" i="3"/>
  <c r="M453" i="3"/>
  <c r="L453" i="3"/>
  <c r="J453" i="3"/>
  <c r="F453" i="3"/>
  <c r="C453" i="3"/>
  <c r="Q452" i="3"/>
  <c r="P452" i="3"/>
  <c r="N452" i="3"/>
  <c r="M452" i="3"/>
  <c r="L452" i="3"/>
  <c r="J452" i="3"/>
  <c r="F452" i="3"/>
  <c r="C452" i="3"/>
  <c r="Q451" i="3"/>
  <c r="P451" i="3"/>
  <c r="N451" i="3"/>
  <c r="M451" i="3"/>
  <c r="L451" i="3"/>
  <c r="J451" i="3"/>
  <c r="F451" i="3"/>
  <c r="C451" i="3"/>
  <c r="Q450" i="3"/>
  <c r="P450" i="3"/>
  <c r="N450" i="3"/>
  <c r="M450" i="3"/>
  <c r="L450" i="3"/>
  <c r="J450" i="3"/>
  <c r="F450" i="3"/>
  <c r="C450" i="3"/>
  <c r="Q449" i="3"/>
  <c r="P449" i="3"/>
  <c r="N449" i="3"/>
  <c r="M449" i="3"/>
  <c r="L449" i="3"/>
  <c r="J449" i="3"/>
  <c r="F449" i="3"/>
  <c r="C449" i="3"/>
  <c r="Q448" i="3"/>
  <c r="P448" i="3"/>
  <c r="L448" i="3"/>
  <c r="J448" i="3"/>
  <c r="F448" i="3"/>
  <c r="C448" i="3"/>
  <c r="Q447" i="3"/>
  <c r="P447" i="3"/>
  <c r="L447" i="3"/>
  <c r="J447" i="3"/>
  <c r="F447" i="3"/>
  <c r="C447" i="3"/>
  <c r="Q446" i="3"/>
  <c r="P446" i="3"/>
  <c r="L446" i="3"/>
  <c r="J446" i="3"/>
  <c r="F446" i="3"/>
  <c r="C446" i="3"/>
  <c r="Q445" i="3"/>
  <c r="P445" i="3"/>
  <c r="L445" i="3"/>
  <c r="J445" i="3"/>
  <c r="F445" i="3"/>
  <c r="C445" i="3"/>
  <c r="Q444" i="3"/>
  <c r="P444" i="3"/>
  <c r="N444" i="3"/>
  <c r="M444" i="3"/>
  <c r="L444" i="3"/>
  <c r="J444" i="3"/>
  <c r="F444" i="3"/>
  <c r="C444" i="3"/>
  <c r="Q443" i="3"/>
  <c r="P443" i="3"/>
  <c r="N443" i="3"/>
  <c r="M443" i="3"/>
  <c r="L443" i="3"/>
  <c r="J443" i="3"/>
  <c r="F443" i="3"/>
  <c r="C443" i="3"/>
  <c r="Q442" i="3"/>
  <c r="P442" i="3"/>
  <c r="N442" i="3"/>
  <c r="M442" i="3"/>
  <c r="L442" i="3"/>
  <c r="J442" i="3"/>
  <c r="F442" i="3"/>
  <c r="C442" i="3"/>
  <c r="Q441" i="3"/>
  <c r="P441" i="3"/>
  <c r="N441" i="3"/>
  <c r="M441" i="3"/>
  <c r="L441" i="3"/>
  <c r="J441" i="3"/>
  <c r="F441" i="3"/>
  <c r="C441" i="3"/>
  <c r="Q440" i="3"/>
  <c r="P440" i="3"/>
  <c r="N440" i="3"/>
  <c r="M440" i="3"/>
  <c r="L440" i="3"/>
  <c r="J440" i="3"/>
  <c r="F440" i="3"/>
  <c r="C440" i="3"/>
  <c r="Q439" i="3"/>
  <c r="P439" i="3"/>
  <c r="N439" i="3"/>
  <c r="M439" i="3"/>
  <c r="L439" i="3"/>
  <c r="J439" i="3"/>
  <c r="F439" i="3"/>
  <c r="C439" i="3"/>
  <c r="Q438" i="3"/>
  <c r="P438" i="3"/>
  <c r="N438" i="3"/>
  <c r="M438" i="3"/>
  <c r="L438" i="3"/>
  <c r="J438" i="3"/>
  <c r="F438" i="3"/>
  <c r="C438" i="3"/>
  <c r="Q437" i="3"/>
  <c r="P437" i="3"/>
  <c r="N437" i="3"/>
  <c r="M437" i="3"/>
  <c r="L437" i="3"/>
  <c r="J437" i="3"/>
  <c r="F437" i="3"/>
  <c r="C437" i="3"/>
  <c r="Q436" i="3"/>
  <c r="P436" i="3"/>
  <c r="N436" i="3"/>
  <c r="M436" i="3"/>
  <c r="L436" i="3"/>
  <c r="J436" i="3"/>
  <c r="F436" i="3"/>
  <c r="C436" i="3"/>
  <c r="Q435" i="3"/>
  <c r="P435" i="3"/>
  <c r="N435" i="3"/>
  <c r="M435" i="3"/>
  <c r="L435" i="3"/>
  <c r="J435" i="3"/>
  <c r="F435" i="3"/>
  <c r="C435" i="3"/>
  <c r="Q434" i="3"/>
  <c r="P434" i="3"/>
  <c r="N434" i="3"/>
  <c r="M434" i="3"/>
  <c r="L434" i="3"/>
  <c r="J434" i="3"/>
  <c r="F434" i="3"/>
  <c r="C434" i="3"/>
  <c r="Q433" i="3"/>
  <c r="P433" i="3"/>
  <c r="N433" i="3"/>
  <c r="M433" i="3"/>
  <c r="L433" i="3"/>
  <c r="J433" i="3"/>
  <c r="F433" i="3"/>
  <c r="C433" i="3"/>
  <c r="Q432" i="3"/>
  <c r="P432" i="3"/>
  <c r="N432" i="3"/>
  <c r="M432" i="3"/>
  <c r="L432" i="3"/>
  <c r="J432" i="3"/>
  <c r="F432" i="3"/>
  <c r="C432" i="3"/>
  <c r="Q431" i="3"/>
  <c r="P431" i="3"/>
  <c r="L431" i="3"/>
  <c r="J431" i="3"/>
  <c r="F431" i="3"/>
  <c r="C431" i="3"/>
  <c r="Q430" i="3"/>
  <c r="P430" i="3"/>
  <c r="L430" i="3"/>
  <c r="J430" i="3"/>
  <c r="F430" i="3"/>
  <c r="C430" i="3"/>
  <c r="Q429" i="3"/>
  <c r="P429" i="3"/>
  <c r="N429" i="3"/>
  <c r="M429" i="3"/>
  <c r="L429" i="3"/>
  <c r="J429" i="3"/>
  <c r="F429" i="3"/>
  <c r="C429" i="3"/>
  <c r="Q428" i="3"/>
  <c r="P428" i="3"/>
  <c r="N428" i="3"/>
  <c r="M428" i="3"/>
  <c r="L428" i="3"/>
  <c r="J428" i="3"/>
  <c r="F428" i="3"/>
  <c r="C428" i="3"/>
  <c r="Q427" i="3"/>
  <c r="P427" i="3"/>
  <c r="N427" i="3"/>
  <c r="M427" i="3"/>
  <c r="L427" i="3"/>
  <c r="J427" i="3"/>
  <c r="F427" i="3"/>
  <c r="C427" i="3"/>
  <c r="Q426" i="3"/>
  <c r="P426" i="3"/>
  <c r="N426" i="3"/>
  <c r="M426" i="3"/>
  <c r="J426" i="3"/>
  <c r="F426" i="3"/>
  <c r="C426" i="3"/>
  <c r="Q425" i="3"/>
  <c r="P425" i="3"/>
  <c r="N425" i="3"/>
  <c r="M425" i="3"/>
  <c r="J425" i="3"/>
  <c r="F425" i="3"/>
  <c r="C425" i="3"/>
  <c r="Q419" i="3"/>
  <c r="P419" i="3"/>
  <c r="N419" i="3"/>
  <c r="M419" i="3"/>
  <c r="L419" i="3"/>
  <c r="J419" i="3"/>
  <c r="F419" i="3"/>
  <c r="C419" i="3"/>
  <c r="Q418" i="3"/>
  <c r="P418" i="3"/>
  <c r="N418" i="3"/>
  <c r="M418" i="3"/>
  <c r="L418" i="3"/>
  <c r="J418" i="3"/>
  <c r="F418" i="3"/>
  <c r="C418" i="3"/>
  <c r="Q417" i="3"/>
  <c r="P417" i="3"/>
  <c r="N417" i="3"/>
  <c r="M417" i="3"/>
  <c r="L417" i="3"/>
  <c r="J417" i="3"/>
  <c r="F417" i="3"/>
  <c r="C417" i="3"/>
  <c r="Q416" i="3"/>
  <c r="P416" i="3"/>
  <c r="N416" i="3"/>
  <c r="M416" i="3"/>
  <c r="L416" i="3"/>
  <c r="J416" i="3"/>
  <c r="F416" i="3"/>
  <c r="C416" i="3"/>
  <c r="Q415" i="3"/>
  <c r="P415" i="3"/>
  <c r="N415" i="3"/>
  <c r="M415" i="3"/>
  <c r="L415" i="3"/>
  <c r="J415" i="3"/>
  <c r="F415" i="3"/>
  <c r="C415" i="3"/>
  <c r="Q424" i="3"/>
  <c r="P424" i="3"/>
  <c r="L424" i="3"/>
  <c r="J424" i="3"/>
  <c r="F424" i="3"/>
  <c r="C424" i="3"/>
  <c r="Q423" i="3"/>
  <c r="P423" i="3"/>
  <c r="L423" i="3"/>
  <c r="J423" i="3"/>
  <c r="F423" i="3"/>
  <c r="C423" i="3"/>
  <c r="Q422" i="3"/>
  <c r="P422" i="3"/>
  <c r="L422" i="3"/>
  <c r="J422" i="3"/>
  <c r="F422" i="3"/>
  <c r="C422" i="3"/>
  <c r="Q421" i="3"/>
  <c r="P421" i="3"/>
  <c r="L421" i="3"/>
  <c r="J421" i="3"/>
  <c r="F421" i="3"/>
  <c r="C421" i="3"/>
  <c r="Q420" i="3"/>
  <c r="P420" i="3"/>
  <c r="L420" i="3"/>
  <c r="J420" i="3"/>
  <c r="F420" i="3"/>
  <c r="C420" i="3"/>
  <c r="Q414" i="3"/>
  <c r="P414" i="3"/>
  <c r="N414" i="3"/>
  <c r="L414" i="3"/>
  <c r="J414" i="3"/>
  <c r="F414" i="3"/>
  <c r="C414" i="3"/>
  <c r="Q413" i="3"/>
  <c r="P413" i="3"/>
  <c r="N413" i="3"/>
  <c r="L413" i="3"/>
  <c r="J413" i="3"/>
  <c r="F413" i="3"/>
  <c r="C413" i="3"/>
  <c r="Q412" i="3"/>
  <c r="P412" i="3"/>
  <c r="N412" i="3"/>
  <c r="L412" i="3"/>
  <c r="J412" i="3"/>
  <c r="F412" i="3"/>
  <c r="C412" i="3"/>
  <c r="Q411" i="3"/>
  <c r="P411" i="3"/>
  <c r="N411" i="3"/>
  <c r="L411" i="3"/>
  <c r="J411" i="3"/>
  <c r="F411" i="3"/>
  <c r="C411" i="3"/>
  <c r="Q410" i="3"/>
  <c r="P410" i="3"/>
  <c r="N410" i="3"/>
  <c r="L410" i="3"/>
  <c r="J410" i="3"/>
  <c r="F410" i="3"/>
  <c r="C410" i="3"/>
  <c r="Q409" i="3"/>
  <c r="P409" i="3"/>
  <c r="N409" i="3"/>
  <c r="L409" i="3"/>
  <c r="J409" i="3"/>
  <c r="F409" i="3"/>
  <c r="C409" i="3"/>
  <c r="Q408" i="3"/>
  <c r="P408" i="3"/>
  <c r="N408" i="3"/>
  <c r="L408" i="3"/>
  <c r="J408" i="3"/>
  <c r="F408" i="3"/>
  <c r="C408" i="3"/>
  <c r="Q407" i="3"/>
  <c r="P407" i="3"/>
  <c r="N407" i="3"/>
  <c r="L407" i="3"/>
  <c r="J407" i="3"/>
  <c r="F407" i="3"/>
  <c r="C407" i="3"/>
  <c r="Q406" i="3"/>
  <c r="P406" i="3"/>
  <c r="N406" i="3"/>
  <c r="L406" i="3"/>
  <c r="J406" i="3"/>
  <c r="F406" i="3"/>
  <c r="C406" i="3"/>
  <c r="Q405" i="3"/>
  <c r="P405" i="3"/>
  <c r="N405" i="3"/>
  <c r="L405" i="3"/>
  <c r="J405" i="3"/>
  <c r="F405" i="3"/>
  <c r="C405" i="3"/>
  <c r="Q404" i="3"/>
  <c r="P404" i="3"/>
  <c r="N404" i="3"/>
  <c r="L404" i="3"/>
  <c r="J404" i="3"/>
  <c r="F404" i="3"/>
  <c r="C404" i="3"/>
  <c r="Q403" i="3"/>
  <c r="P403" i="3"/>
  <c r="N403" i="3"/>
  <c r="L403" i="3"/>
  <c r="J403" i="3"/>
  <c r="F403" i="3"/>
  <c r="C403" i="3"/>
  <c r="Q402" i="3"/>
  <c r="P402" i="3"/>
  <c r="N402" i="3"/>
  <c r="L402" i="3"/>
  <c r="J402" i="3"/>
  <c r="F402" i="3"/>
  <c r="C402" i="3"/>
  <c r="Q401" i="3"/>
  <c r="P401" i="3"/>
  <c r="N401" i="3"/>
  <c r="L401" i="3"/>
  <c r="J401" i="3"/>
  <c r="F401" i="3"/>
  <c r="C401" i="3"/>
  <c r="Q400" i="3"/>
  <c r="P400" i="3"/>
  <c r="N400" i="3"/>
  <c r="L400" i="3"/>
  <c r="J400" i="3"/>
  <c r="F400" i="3"/>
  <c r="C400" i="3"/>
  <c r="Q399" i="3"/>
  <c r="P399" i="3"/>
  <c r="N399" i="3"/>
  <c r="M399" i="3"/>
  <c r="J399" i="3"/>
  <c r="F399" i="3"/>
  <c r="C399" i="3"/>
  <c r="Q398" i="3"/>
  <c r="P398" i="3"/>
  <c r="N398" i="3"/>
  <c r="M398" i="3"/>
  <c r="J398" i="3"/>
  <c r="F398" i="3"/>
  <c r="C398" i="3"/>
  <c r="Q397" i="3"/>
  <c r="P397" i="3"/>
  <c r="N397" i="3"/>
  <c r="L397" i="3"/>
  <c r="J397" i="3"/>
  <c r="F397" i="3"/>
  <c r="C397" i="3"/>
  <c r="Q396" i="3"/>
  <c r="P396" i="3"/>
  <c r="N396" i="3"/>
  <c r="L396" i="3"/>
  <c r="J396" i="3"/>
  <c r="F396" i="3"/>
  <c r="C396" i="3"/>
  <c r="Q395" i="3"/>
  <c r="P395" i="3"/>
  <c r="N395" i="3"/>
  <c r="L395" i="3"/>
  <c r="J395" i="3"/>
  <c r="F395" i="3"/>
  <c r="C395" i="3"/>
  <c r="Q394" i="3"/>
  <c r="P394" i="3"/>
  <c r="N394" i="3"/>
  <c r="L394" i="3"/>
  <c r="J394" i="3"/>
  <c r="F394" i="3"/>
  <c r="C394" i="3"/>
  <c r="Q393" i="3"/>
  <c r="P393" i="3"/>
  <c r="N393" i="3"/>
  <c r="L393" i="3"/>
  <c r="J393" i="3"/>
  <c r="F393" i="3"/>
  <c r="C393" i="3"/>
  <c r="Q392" i="3"/>
  <c r="P392" i="3"/>
  <c r="N392" i="3"/>
  <c r="L392" i="3"/>
  <c r="J392" i="3"/>
  <c r="F392" i="3"/>
  <c r="C392" i="3"/>
  <c r="Q391" i="3"/>
  <c r="P391" i="3"/>
  <c r="N391" i="3"/>
  <c r="L391" i="3"/>
  <c r="J391" i="3"/>
  <c r="F391" i="3"/>
  <c r="C391" i="3"/>
  <c r="Q390" i="3"/>
  <c r="P390" i="3"/>
  <c r="N390" i="3"/>
  <c r="L390" i="3"/>
  <c r="J390" i="3"/>
  <c r="F390" i="3"/>
  <c r="C390" i="3"/>
  <c r="Q389" i="3"/>
  <c r="P389" i="3"/>
  <c r="N389" i="3"/>
  <c r="M389" i="3"/>
  <c r="L389" i="3"/>
  <c r="J389" i="3"/>
  <c r="F389" i="3"/>
  <c r="C389" i="3"/>
  <c r="Q388" i="3"/>
  <c r="P388" i="3"/>
  <c r="N388" i="3"/>
  <c r="M388" i="3"/>
  <c r="L388" i="3"/>
  <c r="J388" i="3"/>
  <c r="F388" i="3"/>
  <c r="C388" i="3"/>
  <c r="Q387" i="3"/>
  <c r="P387" i="3"/>
  <c r="N387" i="3"/>
  <c r="M387" i="3"/>
  <c r="L387" i="3"/>
  <c r="J387" i="3"/>
  <c r="F387" i="3"/>
  <c r="C387" i="3"/>
  <c r="Q386" i="3"/>
  <c r="P386" i="3"/>
  <c r="N386" i="3"/>
  <c r="M386" i="3"/>
  <c r="L386" i="3"/>
  <c r="J386" i="3"/>
  <c r="F386" i="3"/>
  <c r="C386" i="3"/>
  <c r="Q385" i="3"/>
  <c r="P385" i="3"/>
  <c r="N385" i="3"/>
  <c r="M385" i="3"/>
  <c r="L385" i="3"/>
  <c r="J385" i="3"/>
  <c r="F385" i="3"/>
  <c r="C385" i="3"/>
  <c r="Q384" i="3"/>
  <c r="P384" i="3"/>
  <c r="N384" i="3"/>
  <c r="M384" i="3"/>
  <c r="L384" i="3"/>
  <c r="J384" i="3"/>
  <c r="F384" i="3"/>
  <c r="C384" i="3"/>
  <c r="Q383" i="3"/>
  <c r="P383" i="3"/>
  <c r="N383" i="3"/>
  <c r="M383" i="3"/>
  <c r="L383" i="3"/>
  <c r="J383" i="3"/>
  <c r="F383" i="3"/>
  <c r="C383" i="3"/>
  <c r="Q382" i="3"/>
  <c r="P382" i="3"/>
  <c r="N382" i="3"/>
  <c r="M382" i="3"/>
  <c r="L382" i="3"/>
  <c r="J382" i="3"/>
  <c r="F382" i="3"/>
  <c r="C382" i="3"/>
  <c r="Q381" i="3"/>
  <c r="P381" i="3"/>
  <c r="N381" i="3"/>
  <c r="M381" i="3"/>
  <c r="L381" i="3"/>
  <c r="J381" i="3"/>
  <c r="F381" i="3"/>
  <c r="C381" i="3"/>
  <c r="Q380" i="3"/>
  <c r="P380" i="3"/>
  <c r="N380" i="3"/>
  <c r="M380" i="3"/>
  <c r="L380" i="3"/>
  <c r="J380" i="3"/>
  <c r="F380" i="3"/>
  <c r="C380" i="3"/>
  <c r="Q379" i="3"/>
  <c r="P379" i="3"/>
  <c r="N379" i="3"/>
  <c r="M379" i="3"/>
  <c r="L379" i="3"/>
  <c r="J379" i="3"/>
  <c r="F379" i="3"/>
  <c r="C379" i="3"/>
  <c r="Q378" i="3"/>
  <c r="P378" i="3"/>
  <c r="N378" i="3"/>
  <c r="M378" i="3"/>
  <c r="L378" i="3"/>
  <c r="J378" i="3"/>
  <c r="F378" i="3"/>
  <c r="C378" i="3"/>
  <c r="Q377" i="3"/>
  <c r="P377" i="3"/>
  <c r="N377" i="3"/>
  <c r="M377" i="3"/>
  <c r="L377" i="3"/>
  <c r="J377" i="3"/>
  <c r="F377" i="3"/>
  <c r="C377" i="3"/>
  <c r="Q376" i="3"/>
  <c r="P376" i="3"/>
  <c r="N376" i="3"/>
  <c r="M376" i="3"/>
  <c r="L376" i="3"/>
  <c r="J376" i="3"/>
  <c r="F376" i="3"/>
  <c r="C376" i="3"/>
  <c r="Q375" i="3"/>
  <c r="P375" i="3"/>
  <c r="N375" i="3"/>
  <c r="M375" i="3"/>
  <c r="L375" i="3"/>
  <c r="J375" i="3"/>
  <c r="F375" i="3"/>
  <c r="C375" i="3"/>
  <c r="Q374" i="3"/>
  <c r="P374" i="3"/>
  <c r="N374" i="3"/>
  <c r="M374" i="3"/>
  <c r="L374" i="3"/>
  <c r="J374" i="3"/>
  <c r="F374" i="3"/>
  <c r="C374" i="3"/>
  <c r="Q373" i="3"/>
  <c r="P373" i="3"/>
  <c r="N373" i="3"/>
  <c r="M373" i="3"/>
  <c r="L373" i="3"/>
  <c r="J373" i="3"/>
  <c r="F373" i="3"/>
  <c r="C373" i="3"/>
  <c r="Q372" i="3"/>
  <c r="P372" i="3"/>
  <c r="N372" i="3"/>
  <c r="M372" i="3"/>
  <c r="L372" i="3"/>
  <c r="J372" i="3"/>
  <c r="F372" i="3"/>
  <c r="C372" i="3"/>
  <c r="Q371" i="3"/>
  <c r="P371" i="3"/>
  <c r="N371" i="3"/>
  <c r="M371" i="3"/>
  <c r="L371" i="3"/>
  <c r="J371" i="3"/>
  <c r="F371" i="3"/>
  <c r="C371" i="3"/>
  <c r="Q370" i="3"/>
  <c r="P370" i="3"/>
  <c r="N370" i="3"/>
  <c r="M370" i="3"/>
  <c r="L370" i="3"/>
  <c r="J370" i="3"/>
  <c r="F370" i="3"/>
  <c r="C370" i="3"/>
  <c r="Q369" i="3"/>
  <c r="P369" i="3"/>
  <c r="N369" i="3"/>
  <c r="M369" i="3"/>
  <c r="L369" i="3"/>
  <c r="J369" i="3"/>
  <c r="F369" i="3"/>
  <c r="C369" i="3"/>
  <c r="Q368" i="3"/>
  <c r="P368" i="3"/>
  <c r="N368" i="3"/>
  <c r="M368" i="3"/>
  <c r="L368" i="3"/>
  <c r="J368" i="3"/>
  <c r="F368" i="3"/>
  <c r="C368" i="3"/>
  <c r="Q367" i="3"/>
  <c r="P367" i="3"/>
  <c r="N367" i="3"/>
  <c r="M367" i="3"/>
  <c r="L367" i="3"/>
  <c r="J367" i="3"/>
  <c r="F367" i="3"/>
  <c r="C367" i="3"/>
  <c r="Q366" i="3"/>
  <c r="P366" i="3"/>
  <c r="N366" i="3"/>
  <c r="M366" i="3"/>
  <c r="L366" i="3"/>
  <c r="J366" i="3"/>
  <c r="F366" i="3"/>
  <c r="C366" i="3"/>
  <c r="Q365" i="3"/>
  <c r="P365" i="3"/>
  <c r="N365" i="3"/>
  <c r="M365" i="3"/>
  <c r="L365" i="3"/>
  <c r="J365" i="3"/>
  <c r="F365" i="3"/>
  <c r="C365" i="3"/>
  <c r="Q364" i="3"/>
  <c r="P364" i="3"/>
  <c r="N364" i="3"/>
  <c r="M364" i="3"/>
  <c r="L364" i="3"/>
  <c r="J364" i="3"/>
  <c r="F364" i="3"/>
  <c r="C364" i="3"/>
  <c r="Q363" i="3"/>
  <c r="P363" i="3"/>
  <c r="N363" i="3"/>
  <c r="M363" i="3"/>
  <c r="L363" i="3"/>
  <c r="J363" i="3"/>
  <c r="F363" i="3"/>
  <c r="C363" i="3"/>
  <c r="Q362" i="3"/>
  <c r="P362" i="3"/>
  <c r="N362" i="3"/>
  <c r="M362" i="3"/>
  <c r="L362" i="3"/>
  <c r="J362" i="3"/>
  <c r="F362" i="3"/>
  <c r="C362" i="3"/>
  <c r="Q361" i="3"/>
  <c r="P361" i="3"/>
  <c r="N361" i="3"/>
  <c r="M361" i="3"/>
  <c r="L361" i="3"/>
  <c r="J361" i="3"/>
  <c r="F361" i="3"/>
  <c r="C361" i="3"/>
  <c r="Q360" i="3"/>
  <c r="P360" i="3"/>
  <c r="N360" i="3"/>
  <c r="M360" i="3"/>
  <c r="L360" i="3"/>
  <c r="J360" i="3"/>
  <c r="F360" i="3"/>
  <c r="C360" i="3"/>
  <c r="Q359" i="3"/>
  <c r="P359" i="3"/>
  <c r="N359" i="3"/>
  <c r="M359" i="3"/>
  <c r="L359" i="3"/>
  <c r="J359" i="3"/>
  <c r="F359" i="3"/>
  <c r="C359" i="3"/>
  <c r="Q358" i="3"/>
  <c r="P358" i="3"/>
  <c r="N358" i="3"/>
  <c r="M358" i="3"/>
  <c r="L358" i="3"/>
  <c r="J358" i="3"/>
  <c r="F358" i="3"/>
  <c r="C358" i="3"/>
  <c r="Q357" i="3"/>
  <c r="P357" i="3"/>
  <c r="N357" i="3"/>
  <c r="M357" i="3"/>
  <c r="L357" i="3"/>
  <c r="J357" i="3"/>
  <c r="F357" i="3"/>
  <c r="C357" i="3"/>
  <c r="Q356" i="3"/>
  <c r="P356" i="3"/>
  <c r="N356" i="3"/>
  <c r="M356" i="3"/>
  <c r="L356" i="3"/>
  <c r="J356" i="3"/>
  <c r="F356" i="3"/>
  <c r="C356" i="3"/>
  <c r="Q355" i="3"/>
  <c r="P355" i="3"/>
  <c r="N355" i="3"/>
  <c r="M355" i="3"/>
  <c r="L355" i="3"/>
  <c r="J355" i="3"/>
  <c r="F355" i="3"/>
  <c r="C355" i="3"/>
  <c r="Q354" i="3"/>
  <c r="P354" i="3"/>
  <c r="N354" i="3"/>
  <c r="M354" i="3"/>
  <c r="L354" i="3"/>
  <c r="J354" i="3"/>
  <c r="F354" i="3"/>
  <c r="C354" i="3"/>
  <c r="Q353" i="3"/>
  <c r="P353" i="3"/>
  <c r="N353" i="3"/>
  <c r="M353" i="3"/>
  <c r="L353" i="3"/>
  <c r="J353" i="3"/>
  <c r="F353" i="3"/>
  <c r="C353" i="3"/>
  <c r="Q352" i="3"/>
  <c r="P352" i="3"/>
  <c r="N352" i="3"/>
  <c r="M352" i="3"/>
  <c r="L352" i="3"/>
  <c r="J352" i="3"/>
  <c r="F352" i="3"/>
  <c r="C352" i="3"/>
  <c r="Q351" i="3"/>
  <c r="P351" i="3"/>
  <c r="N351" i="3"/>
  <c r="M351" i="3"/>
  <c r="L351" i="3"/>
  <c r="J351" i="3"/>
  <c r="F351" i="3"/>
  <c r="C351" i="3"/>
  <c r="Q350" i="3"/>
  <c r="P350" i="3"/>
  <c r="N350" i="3"/>
  <c r="M350" i="3"/>
  <c r="L350" i="3"/>
  <c r="J350" i="3"/>
  <c r="F350" i="3"/>
  <c r="C350" i="3"/>
  <c r="Q349" i="3"/>
  <c r="P349" i="3"/>
  <c r="N349" i="3"/>
  <c r="M349" i="3"/>
  <c r="L349" i="3"/>
  <c r="J349" i="3"/>
  <c r="F349" i="3"/>
  <c r="C349" i="3"/>
  <c r="Q348" i="3"/>
  <c r="P348" i="3"/>
  <c r="N348" i="3"/>
  <c r="M348" i="3"/>
  <c r="L348" i="3"/>
  <c r="J348" i="3"/>
  <c r="F348" i="3"/>
  <c r="C348" i="3"/>
  <c r="Q347" i="3"/>
  <c r="P347" i="3"/>
  <c r="N347" i="3"/>
  <c r="M347" i="3"/>
  <c r="L347" i="3"/>
  <c r="J347" i="3"/>
  <c r="F347" i="3"/>
  <c r="C347" i="3"/>
  <c r="Q346" i="3"/>
  <c r="P346" i="3"/>
  <c r="N346" i="3"/>
  <c r="M346" i="3"/>
  <c r="L346" i="3"/>
  <c r="J346" i="3"/>
  <c r="F346" i="3"/>
  <c r="C346" i="3"/>
  <c r="Q345" i="3"/>
  <c r="P345" i="3"/>
  <c r="N345" i="3"/>
  <c r="M345" i="3"/>
  <c r="L345" i="3"/>
  <c r="J345" i="3"/>
  <c r="F345" i="3"/>
  <c r="C345" i="3"/>
  <c r="Q344" i="3"/>
  <c r="P344" i="3"/>
  <c r="N344" i="3"/>
  <c r="M344" i="3"/>
  <c r="L344" i="3"/>
  <c r="J344" i="3"/>
  <c r="F344" i="3"/>
  <c r="C344" i="3"/>
  <c r="Q343" i="3"/>
  <c r="P343" i="3"/>
  <c r="N343" i="3"/>
  <c r="M343" i="3"/>
  <c r="L343" i="3"/>
  <c r="J343" i="3"/>
  <c r="F343" i="3"/>
  <c r="C343" i="3"/>
  <c r="Q342" i="3"/>
  <c r="P342" i="3"/>
  <c r="N342" i="3"/>
  <c r="M342" i="3"/>
  <c r="L342" i="3"/>
  <c r="J342" i="3"/>
  <c r="F342" i="3"/>
  <c r="C342" i="3"/>
  <c r="Q341" i="3"/>
  <c r="P341" i="3"/>
  <c r="N341" i="3"/>
  <c r="M341" i="3"/>
  <c r="L341" i="3"/>
  <c r="J341" i="3"/>
  <c r="F341" i="3"/>
  <c r="C341" i="3"/>
  <c r="Q340" i="3"/>
  <c r="P340" i="3"/>
  <c r="N340" i="3"/>
  <c r="M340" i="3"/>
  <c r="L340" i="3"/>
  <c r="J340" i="3"/>
  <c r="F340" i="3"/>
  <c r="C340" i="3"/>
  <c r="Q339" i="3"/>
  <c r="P339" i="3"/>
  <c r="N339" i="3"/>
  <c r="M339" i="3"/>
  <c r="L339" i="3"/>
  <c r="J339" i="3"/>
  <c r="F339" i="3"/>
  <c r="C339" i="3"/>
  <c r="Q338" i="3"/>
  <c r="P338" i="3"/>
  <c r="N338" i="3"/>
  <c r="M338" i="3"/>
  <c r="L338" i="3"/>
  <c r="J338" i="3"/>
  <c r="F338" i="3"/>
  <c r="C338" i="3"/>
  <c r="Q337" i="3"/>
  <c r="P337" i="3"/>
  <c r="N337" i="3"/>
  <c r="M337" i="3"/>
  <c r="L337" i="3"/>
  <c r="J337" i="3"/>
  <c r="F337" i="3"/>
  <c r="C337" i="3"/>
  <c r="Q336" i="3"/>
  <c r="P336" i="3"/>
  <c r="N336" i="3"/>
  <c r="M336" i="3"/>
  <c r="L336" i="3"/>
  <c r="J336" i="3"/>
  <c r="F336" i="3"/>
  <c r="C336" i="3"/>
  <c r="Q335" i="3"/>
  <c r="P335" i="3"/>
  <c r="N335" i="3"/>
  <c r="M335" i="3"/>
  <c r="L335" i="3"/>
  <c r="J335" i="3"/>
  <c r="F335" i="3"/>
  <c r="C335" i="3"/>
  <c r="Q334" i="3"/>
  <c r="P334" i="3"/>
  <c r="N334" i="3"/>
  <c r="M334" i="3"/>
  <c r="L334" i="3"/>
  <c r="J334" i="3"/>
  <c r="F334" i="3"/>
  <c r="C334" i="3"/>
  <c r="Q333" i="3"/>
  <c r="P333" i="3"/>
  <c r="N333" i="3"/>
  <c r="M333" i="3"/>
  <c r="L333" i="3"/>
  <c r="J333" i="3"/>
  <c r="F333" i="3"/>
  <c r="C333" i="3"/>
  <c r="Q332" i="3"/>
  <c r="P332" i="3"/>
  <c r="N332" i="3"/>
  <c r="M332" i="3"/>
  <c r="L332" i="3"/>
  <c r="J332" i="3"/>
  <c r="F332" i="3"/>
  <c r="C332" i="3"/>
  <c r="Q331" i="3"/>
  <c r="P331" i="3"/>
  <c r="N331" i="3"/>
  <c r="M331" i="3"/>
  <c r="L331" i="3"/>
  <c r="J331" i="3"/>
  <c r="F331" i="3"/>
  <c r="C331" i="3"/>
  <c r="Q330" i="3"/>
  <c r="P330" i="3"/>
  <c r="N330" i="3"/>
  <c r="M330" i="3"/>
  <c r="L330" i="3"/>
  <c r="J330" i="3"/>
  <c r="F330" i="3"/>
  <c r="C330" i="3"/>
  <c r="Q319" i="3"/>
  <c r="P319" i="3"/>
  <c r="N319" i="3"/>
  <c r="M319" i="3"/>
  <c r="L319" i="3"/>
  <c r="J319" i="3"/>
  <c r="F319" i="3"/>
  <c r="C319" i="3"/>
  <c r="Q318" i="3"/>
  <c r="P318" i="3"/>
  <c r="N318" i="3"/>
  <c r="M318" i="3"/>
  <c r="L318" i="3"/>
  <c r="J318" i="3"/>
  <c r="F318" i="3"/>
  <c r="C318" i="3"/>
  <c r="Q317" i="3"/>
  <c r="P317" i="3"/>
  <c r="N317" i="3"/>
  <c r="M317" i="3"/>
  <c r="L317" i="3"/>
  <c r="J317" i="3"/>
  <c r="F317" i="3"/>
  <c r="C317" i="3"/>
  <c r="Q316" i="3"/>
  <c r="P316" i="3"/>
  <c r="N316" i="3"/>
  <c r="M316" i="3"/>
  <c r="L316" i="3"/>
  <c r="J316" i="3"/>
  <c r="F316" i="3"/>
  <c r="C316" i="3"/>
  <c r="Q315" i="3"/>
  <c r="P315" i="3"/>
  <c r="N315" i="3"/>
  <c r="M315" i="3"/>
  <c r="L315" i="3"/>
  <c r="J315" i="3"/>
  <c r="F315" i="3"/>
  <c r="C315" i="3"/>
  <c r="Q314" i="3"/>
  <c r="P314" i="3"/>
  <c r="N314" i="3"/>
  <c r="M314" i="3"/>
  <c r="L314" i="3"/>
  <c r="J314" i="3"/>
  <c r="F314" i="3"/>
  <c r="C314" i="3"/>
  <c r="Q323" i="3"/>
  <c r="P323" i="3"/>
  <c r="N323" i="3"/>
  <c r="M323" i="3"/>
  <c r="L323" i="3"/>
  <c r="J323" i="3"/>
  <c r="F323" i="3"/>
  <c r="C323" i="3"/>
  <c r="Q322" i="3"/>
  <c r="P322" i="3"/>
  <c r="N322" i="3"/>
  <c r="M322" i="3"/>
  <c r="L322" i="3"/>
  <c r="J322" i="3"/>
  <c r="F322" i="3"/>
  <c r="C322" i="3"/>
  <c r="Q321" i="3"/>
  <c r="P321" i="3"/>
  <c r="N321" i="3"/>
  <c r="M321" i="3"/>
  <c r="L321" i="3"/>
  <c r="J321" i="3"/>
  <c r="F321" i="3"/>
  <c r="C321" i="3"/>
  <c r="Q320" i="3"/>
  <c r="P320" i="3"/>
  <c r="N320" i="3"/>
  <c r="M320" i="3"/>
  <c r="L320" i="3"/>
  <c r="J320" i="3"/>
  <c r="F320" i="3"/>
  <c r="C320" i="3"/>
  <c r="Q329" i="3"/>
  <c r="P329" i="3"/>
  <c r="N329" i="3"/>
  <c r="M329" i="3"/>
  <c r="L329" i="3"/>
  <c r="J329" i="3"/>
  <c r="F329" i="3"/>
  <c r="C329" i="3"/>
  <c r="Q328" i="3"/>
  <c r="P328" i="3"/>
  <c r="N328" i="3"/>
  <c r="M328" i="3"/>
  <c r="L328" i="3"/>
  <c r="J328" i="3"/>
  <c r="F328" i="3"/>
  <c r="C328" i="3"/>
  <c r="Q327" i="3"/>
  <c r="P327" i="3"/>
  <c r="N327" i="3"/>
  <c r="M327" i="3"/>
  <c r="L327" i="3"/>
  <c r="J327" i="3"/>
  <c r="F327" i="3"/>
  <c r="C327" i="3"/>
  <c r="Q326" i="3"/>
  <c r="P326" i="3"/>
  <c r="N326" i="3"/>
  <c r="M326" i="3"/>
  <c r="L326" i="3"/>
  <c r="J326" i="3"/>
  <c r="F326" i="3"/>
  <c r="C326" i="3"/>
  <c r="Q325" i="3"/>
  <c r="P325" i="3"/>
  <c r="N325" i="3"/>
  <c r="M325" i="3"/>
  <c r="L325" i="3"/>
  <c r="J325" i="3"/>
  <c r="F325" i="3"/>
  <c r="C325" i="3"/>
  <c r="Q324" i="3"/>
  <c r="P324" i="3"/>
  <c r="N324" i="3"/>
  <c r="M324" i="3"/>
  <c r="L324" i="3"/>
  <c r="J324" i="3"/>
  <c r="F324" i="3"/>
  <c r="C324" i="3"/>
  <c r="Q313" i="3"/>
  <c r="P313" i="3"/>
  <c r="N313" i="3"/>
  <c r="M313" i="3"/>
  <c r="L313" i="3"/>
  <c r="J313" i="3"/>
  <c r="F313" i="3"/>
  <c r="C313" i="3"/>
  <c r="Q312" i="3"/>
  <c r="P312" i="3"/>
  <c r="N312" i="3"/>
  <c r="M312" i="3"/>
  <c r="L312" i="3"/>
  <c r="J312" i="3"/>
  <c r="F312" i="3"/>
  <c r="C312" i="3"/>
  <c r="Q311" i="3"/>
  <c r="P311" i="3"/>
  <c r="N311" i="3"/>
  <c r="M311" i="3"/>
  <c r="L311" i="3"/>
  <c r="J311" i="3"/>
  <c r="F311" i="3"/>
  <c r="C311" i="3"/>
  <c r="Q310" i="3"/>
  <c r="P310" i="3"/>
  <c r="N310" i="3"/>
  <c r="M310" i="3"/>
  <c r="L310" i="3"/>
  <c r="J310" i="3"/>
  <c r="F310" i="3"/>
  <c r="C310" i="3"/>
  <c r="Q309" i="3"/>
  <c r="P309" i="3"/>
  <c r="N309" i="3"/>
  <c r="M309" i="3"/>
  <c r="L309" i="3"/>
  <c r="J309" i="3"/>
  <c r="F309" i="3"/>
  <c r="C309" i="3"/>
  <c r="Q308" i="3"/>
  <c r="P308" i="3"/>
  <c r="N308" i="3"/>
  <c r="M308" i="3"/>
  <c r="L308" i="3"/>
  <c r="J308" i="3"/>
  <c r="F308" i="3"/>
  <c r="C308" i="3"/>
  <c r="Q307" i="3"/>
  <c r="P307" i="3"/>
  <c r="N307" i="3"/>
  <c r="M307" i="3"/>
  <c r="L307" i="3"/>
  <c r="J307" i="3"/>
  <c r="F307" i="3"/>
  <c r="C307" i="3"/>
  <c r="Q306" i="3"/>
  <c r="P306" i="3"/>
  <c r="N306" i="3"/>
  <c r="M306" i="3"/>
  <c r="L306" i="3"/>
  <c r="J306" i="3"/>
  <c r="F306" i="3"/>
  <c r="C306" i="3"/>
  <c r="Q305" i="3"/>
  <c r="P305" i="3"/>
  <c r="N305" i="3"/>
  <c r="M305" i="3"/>
  <c r="L305" i="3"/>
  <c r="J305" i="3"/>
  <c r="F305" i="3"/>
  <c r="C305" i="3"/>
  <c r="Q304" i="3"/>
  <c r="P304" i="3"/>
  <c r="N304" i="3"/>
  <c r="M304" i="3"/>
  <c r="L304" i="3"/>
  <c r="J304" i="3"/>
  <c r="F304" i="3"/>
  <c r="C304" i="3"/>
  <c r="Q303" i="3"/>
  <c r="P303" i="3"/>
  <c r="N303" i="3"/>
  <c r="M303" i="3"/>
  <c r="L303" i="3"/>
  <c r="J303" i="3"/>
  <c r="F303" i="3"/>
  <c r="C303" i="3"/>
  <c r="Q302" i="3"/>
  <c r="P302" i="3"/>
  <c r="N302" i="3"/>
  <c r="M302" i="3"/>
  <c r="L302" i="3"/>
  <c r="J302" i="3"/>
  <c r="F302" i="3"/>
  <c r="C302" i="3"/>
  <c r="Q301" i="3"/>
  <c r="P301" i="3"/>
  <c r="N301" i="3"/>
  <c r="M301" i="3"/>
  <c r="L301" i="3"/>
  <c r="J301" i="3"/>
  <c r="F301" i="3"/>
  <c r="C301" i="3"/>
  <c r="Q300" i="3"/>
  <c r="P300" i="3"/>
  <c r="N300" i="3"/>
  <c r="M300" i="3"/>
  <c r="L300" i="3"/>
  <c r="J300" i="3"/>
  <c r="F300" i="3"/>
  <c r="C300" i="3"/>
  <c r="Q299" i="3"/>
  <c r="P299" i="3"/>
  <c r="L299" i="3"/>
  <c r="J299" i="3"/>
  <c r="F299" i="3"/>
  <c r="C299" i="3"/>
  <c r="Q298" i="3"/>
  <c r="P298" i="3"/>
  <c r="L298" i="3"/>
  <c r="J298" i="3"/>
  <c r="F298" i="3"/>
  <c r="C298" i="3"/>
  <c r="Q297" i="3"/>
  <c r="P297" i="3"/>
  <c r="L297" i="3"/>
  <c r="J297" i="3"/>
  <c r="F297" i="3"/>
  <c r="C297" i="3"/>
  <c r="Q296" i="3"/>
  <c r="P296" i="3"/>
  <c r="L296" i="3"/>
  <c r="J296" i="3"/>
  <c r="F296" i="3"/>
  <c r="C296" i="3"/>
  <c r="Q295" i="3"/>
  <c r="P295" i="3"/>
  <c r="L295" i="3"/>
  <c r="J295" i="3"/>
  <c r="F295" i="3"/>
  <c r="C295" i="3"/>
  <c r="Q294" i="3"/>
  <c r="P294" i="3"/>
  <c r="N294" i="3"/>
  <c r="M294" i="3"/>
  <c r="L294" i="3"/>
  <c r="J294" i="3"/>
  <c r="F294" i="3"/>
  <c r="C294" i="3"/>
  <c r="Q293" i="3"/>
  <c r="P293" i="3"/>
  <c r="N293" i="3"/>
  <c r="M293" i="3"/>
  <c r="L293" i="3"/>
  <c r="J293" i="3"/>
  <c r="F293" i="3"/>
  <c r="C293" i="3"/>
  <c r="Q292" i="3"/>
  <c r="P292" i="3"/>
  <c r="N292" i="3"/>
  <c r="M292" i="3"/>
  <c r="L292" i="3"/>
  <c r="J292" i="3"/>
  <c r="F292" i="3"/>
  <c r="C292" i="3"/>
  <c r="Q291" i="3"/>
  <c r="P291" i="3"/>
  <c r="N291" i="3"/>
  <c r="M291" i="3"/>
  <c r="L291" i="3"/>
  <c r="J291" i="3"/>
  <c r="F291" i="3"/>
  <c r="C291" i="3"/>
  <c r="Q290" i="3"/>
  <c r="P290" i="3"/>
  <c r="N290" i="3"/>
  <c r="M290" i="3"/>
  <c r="L290" i="3"/>
  <c r="J290" i="3"/>
  <c r="F290" i="3"/>
  <c r="C290" i="3"/>
  <c r="Q289" i="3"/>
  <c r="P289" i="3"/>
  <c r="N289" i="3"/>
  <c r="M289" i="3"/>
  <c r="L289" i="3"/>
  <c r="J289" i="3"/>
  <c r="F289" i="3"/>
  <c r="C289" i="3"/>
  <c r="Q288" i="3"/>
  <c r="P288" i="3"/>
  <c r="N288" i="3"/>
  <c r="M288" i="3"/>
  <c r="L288" i="3"/>
  <c r="J288" i="3"/>
  <c r="F288" i="3"/>
  <c r="C288" i="3"/>
  <c r="Q287" i="3"/>
  <c r="P287" i="3"/>
  <c r="N287" i="3"/>
  <c r="M287" i="3"/>
  <c r="L287" i="3"/>
  <c r="J287" i="3"/>
  <c r="F287" i="3"/>
  <c r="C287" i="3"/>
  <c r="Q282" i="3"/>
  <c r="P282" i="3"/>
  <c r="N282" i="3"/>
  <c r="M282" i="3"/>
  <c r="L282" i="3"/>
  <c r="J282" i="3"/>
  <c r="F282" i="3"/>
  <c r="C282" i="3"/>
  <c r="Q281" i="3"/>
  <c r="P281" i="3"/>
  <c r="N281" i="3"/>
  <c r="M281" i="3"/>
  <c r="L281" i="3"/>
  <c r="J281" i="3"/>
  <c r="F281" i="3"/>
  <c r="C281" i="3"/>
  <c r="Q280" i="3"/>
  <c r="P280" i="3"/>
  <c r="N280" i="3"/>
  <c r="M280" i="3"/>
  <c r="L280" i="3"/>
  <c r="J280" i="3"/>
  <c r="F280" i="3"/>
  <c r="C280" i="3"/>
  <c r="Q279" i="3"/>
  <c r="P279" i="3"/>
  <c r="N279" i="3"/>
  <c r="M279" i="3"/>
  <c r="L279" i="3"/>
  <c r="J279" i="3"/>
  <c r="F279" i="3"/>
  <c r="C279" i="3"/>
  <c r="Q278" i="3"/>
  <c r="P278" i="3"/>
  <c r="N278" i="3"/>
  <c r="M278" i="3"/>
  <c r="L278" i="3"/>
  <c r="J278" i="3"/>
  <c r="F278" i="3"/>
  <c r="C278" i="3"/>
  <c r="Q277" i="3"/>
  <c r="P277" i="3"/>
  <c r="N277" i="3"/>
  <c r="M277" i="3"/>
  <c r="L277" i="3"/>
  <c r="J277" i="3"/>
  <c r="F277" i="3"/>
  <c r="C277" i="3"/>
  <c r="Q276" i="3"/>
  <c r="P276" i="3"/>
  <c r="N276" i="3"/>
  <c r="M276" i="3"/>
  <c r="L276" i="3"/>
  <c r="J276" i="3"/>
  <c r="F276" i="3"/>
  <c r="C276" i="3"/>
  <c r="Q275" i="3"/>
  <c r="P275" i="3"/>
  <c r="N275" i="3"/>
  <c r="M275" i="3"/>
  <c r="L275" i="3"/>
  <c r="J275" i="3"/>
  <c r="F275" i="3"/>
  <c r="C275" i="3"/>
  <c r="Q274" i="3"/>
  <c r="P274" i="3"/>
  <c r="N274" i="3"/>
  <c r="M274" i="3"/>
  <c r="L274" i="3"/>
  <c r="J274" i="3"/>
  <c r="F274" i="3"/>
  <c r="C274" i="3"/>
  <c r="Q273" i="3"/>
  <c r="P273" i="3"/>
  <c r="N273" i="3"/>
  <c r="M273" i="3"/>
  <c r="L273" i="3"/>
  <c r="J273" i="3"/>
  <c r="F273" i="3"/>
  <c r="C273" i="3"/>
  <c r="Q272" i="3"/>
  <c r="P272" i="3"/>
  <c r="N272" i="3"/>
  <c r="M272" i="3"/>
  <c r="L272" i="3"/>
  <c r="J272" i="3"/>
  <c r="F272" i="3"/>
  <c r="C272" i="3"/>
  <c r="Q286" i="3"/>
  <c r="P286" i="3"/>
  <c r="N286" i="3"/>
  <c r="M286" i="3"/>
  <c r="L286" i="3"/>
  <c r="J286" i="3"/>
  <c r="F286" i="3"/>
  <c r="C286" i="3"/>
  <c r="Q285" i="3"/>
  <c r="P285" i="3"/>
  <c r="N285" i="3"/>
  <c r="M285" i="3"/>
  <c r="L285" i="3"/>
  <c r="J285" i="3"/>
  <c r="F285" i="3"/>
  <c r="C285" i="3"/>
  <c r="Q284" i="3"/>
  <c r="P284" i="3"/>
  <c r="N284" i="3"/>
  <c r="M284" i="3"/>
  <c r="L284" i="3"/>
  <c r="J284" i="3"/>
  <c r="F284" i="3"/>
  <c r="C284" i="3"/>
  <c r="Q283" i="3"/>
  <c r="P283" i="3"/>
  <c r="N283" i="3"/>
  <c r="M283" i="3"/>
  <c r="L283" i="3"/>
  <c r="J283" i="3"/>
  <c r="F283" i="3"/>
  <c r="C283" i="3"/>
  <c r="Q271" i="3"/>
  <c r="P271" i="3"/>
  <c r="N271" i="3"/>
  <c r="M271" i="3"/>
  <c r="L271" i="3"/>
  <c r="J271" i="3"/>
  <c r="F271" i="3"/>
  <c r="C271" i="3"/>
  <c r="Q270" i="3"/>
  <c r="P270" i="3"/>
  <c r="N270" i="3"/>
  <c r="M270" i="3"/>
  <c r="L270" i="3"/>
  <c r="J270" i="3"/>
  <c r="F270" i="3"/>
  <c r="C270" i="3"/>
  <c r="Q269" i="3"/>
  <c r="P269" i="3"/>
  <c r="N269" i="3"/>
  <c r="M269" i="3"/>
  <c r="L269" i="3"/>
  <c r="J269" i="3"/>
  <c r="F269" i="3"/>
  <c r="C269" i="3"/>
  <c r="Q268" i="3"/>
  <c r="P268" i="3"/>
  <c r="N268" i="3"/>
  <c r="M268" i="3"/>
  <c r="L268" i="3"/>
  <c r="J268" i="3"/>
  <c r="F268" i="3"/>
  <c r="C268" i="3"/>
  <c r="Q267" i="3"/>
  <c r="P267" i="3"/>
  <c r="N267" i="3"/>
  <c r="M267" i="3"/>
  <c r="L267" i="3"/>
  <c r="J267" i="3"/>
  <c r="F267" i="3"/>
  <c r="C267" i="3"/>
  <c r="Q266" i="3"/>
  <c r="P266" i="3"/>
  <c r="N266" i="3"/>
  <c r="M266" i="3"/>
  <c r="L266" i="3"/>
  <c r="J266" i="3"/>
  <c r="F266" i="3"/>
  <c r="C266" i="3"/>
  <c r="Q265" i="3"/>
  <c r="P265" i="3"/>
  <c r="N265" i="3"/>
  <c r="M265" i="3"/>
  <c r="L265" i="3"/>
  <c r="J265" i="3"/>
  <c r="F265" i="3"/>
  <c r="C265" i="3"/>
  <c r="Q264" i="3"/>
  <c r="P264" i="3"/>
  <c r="N264" i="3"/>
  <c r="M264" i="3"/>
  <c r="L264" i="3"/>
  <c r="J264" i="3"/>
  <c r="F264" i="3"/>
  <c r="C264" i="3"/>
  <c r="Q263" i="3"/>
  <c r="P263" i="3"/>
  <c r="N263" i="3"/>
  <c r="M263" i="3"/>
  <c r="L263" i="3"/>
  <c r="J263" i="3"/>
  <c r="F263" i="3"/>
  <c r="C263" i="3"/>
  <c r="Q262" i="3"/>
  <c r="P262" i="3"/>
  <c r="N262" i="3"/>
  <c r="M262" i="3"/>
  <c r="L262" i="3"/>
  <c r="J262" i="3"/>
  <c r="F262" i="3"/>
  <c r="C262" i="3"/>
  <c r="Q261" i="3"/>
  <c r="P261" i="3"/>
  <c r="L261" i="3"/>
  <c r="J261" i="3"/>
  <c r="F261" i="3"/>
  <c r="C261" i="3"/>
  <c r="Q260" i="3"/>
  <c r="P260" i="3"/>
  <c r="L260" i="3"/>
  <c r="J260" i="3"/>
  <c r="F260" i="3"/>
  <c r="C260" i="3"/>
  <c r="Q259" i="3"/>
  <c r="P259" i="3"/>
  <c r="L259" i="3"/>
  <c r="J259" i="3"/>
  <c r="F259" i="3"/>
  <c r="C259" i="3"/>
  <c r="Q258" i="3"/>
  <c r="P258" i="3"/>
  <c r="L258" i="3"/>
  <c r="J258" i="3"/>
  <c r="F258" i="3"/>
  <c r="C258" i="3"/>
  <c r="Q257" i="3"/>
  <c r="P257" i="3"/>
  <c r="N257" i="3"/>
  <c r="M257" i="3"/>
  <c r="L257" i="3"/>
  <c r="J257" i="3"/>
  <c r="F257" i="3"/>
  <c r="C257" i="3"/>
  <c r="Q256" i="3"/>
  <c r="P256" i="3"/>
  <c r="N256" i="3"/>
  <c r="M256" i="3"/>
  <c r="L256" i="3"/>
  <c r="J256" i="3"/>
  <c r="F256" i="3"/>
  <c r="C256" i="3"/>
  <c r="Q255" i="3"/>
  <c r="P255" i="3"/>
  <c r="N255" i="3"/>
  <c r="M255" i="3"/>
  <c r="L255" i="3"/>
  <c r="J255" i="3"/>
  <c r="F255" i="3"/>
  <c r="C255" i="3"/>
  <c r="Q254" i="3"/>
  <c r="P254" i="3"/>
  <c r="N254" i="3"/>
  <c r="M254" i="3"/>
  <c r="L254" i="3"/>
  <c r="J254" i="3"/>
  <c r="F254" i="3"/>
  <c r="C254" i="3"/>
  <c r="Q253" i="3"/>
  <c r="P253" i="3"/>
  <c r="N253" i="3"/>
  <c r="M253" i="3"/>
  <c r="L253" i="3"/>
  <c r="J253" i="3"/>
  <c r="F253" i="3"/>
  <c r="C253" i="3"/>
  <c r="Q252" i="3"/>
  <c r="P252" i="3"/>
  <c r="N252" i="3"/>
  <c r="M252" i="3"/>
  <c r="L252" i="3"/>
  <c r="J252" i="3"/>
  <c r="F252" i="3"/>
  <c r="C252" i="3"/>
  <c r="Q248" i="3"/>
  <c r="P248" i="3"/>
  <c r="L248" i="3"/>
  <c r="J248" i="3"/>
  <c r="F248" i="3"/>
  <c r="C248" i="3"/>
  <c r="Q247" i="3"/>
  <c r="P247" i="3"/>
  <c r="L247" i="3"/>
  <c r="J247" i="3"/>
  <c r="F247" i="3"/>
  <c r="C247" i="3"/>
  <c r="Q251" i="3"/>
  <c r="P251" i="3"/>
  <c r="N251" i="3"/>
  <c r="M251" i="3"/>
  <c r="L251" i="3"/>
  <c r="J251" i="3"/>
  <c r="F251" i="3"/>
  <c r="C251" i="3"/>
  <c r="Q250" i="3"/>
  <c r="P250" i="3"/>
  <c r="N250" i="3"/>
  <c r="M250" i="3"/>
  <c r="L250" i="3"/>
  <c r="J250" i="3"/>
  <c r="F250" i="3"/>
  <c r="C250" i="3"/>
  <c r="Q249" i="3"/>
  <c r="P249" i="3"/>
  <c r="N249" i="3"/>
  <c r="M249" i="3"/>
  <c r="L249" i="3"/>
  <c r="J249" i="3"/>
  <c r="F249" i="3"/>
  <c r="C249" i="3"/>
  <c r="Q244" i="3"/>
  <c r="P244" i="3"/>
  <c r="N244" i="3"/>
  <c r="M244" i="3"/>
  <c r="L244" i="3"/>
  <c r="J244" i="3"/>
  <c r="F244" i="3"/>
  <c r="C244" i="3"/>
  <c r="Q243" i="3"/>
  <c r="P243" i="3"/>
  <c r="N243" i="3"/>
  <c r="M243" i="3"/>
  <c r="L243" i="3"/>
  <c r="J243" i="3"/>
  <c r="F243" i="3"/>
  <c r="C243" i="3"/>
  <c r="Q242" i="3"/>
  <c r="P242" i="3"/>
  <c r="N242" i="3"/>
  <c r="M242" i="3"/>
  <c r="L242" i="3"/>
  <c r="J242" i="3"/>
  <c r="F242" i="3"/>
  <c r="C242" i="3"/>
  <c r="Q241" i="3"/>
  <c r="P241" i="3"/>
  <c r="N241" i="3"/>
  <c r="M241" i="3"/>
  <c r="L241" i="3"/>
  <c r="J241" i="3"/>
  <c r="F241" i="3"/>
  <c r="C241" i="3"/>
  <c r="Q240" i="3"/>
  <c r="P240" i="3"/>
  <c r="N240" i="3"/>
  <c r="M240" i="3"/>
  <c r="L240" i="3"/>
  <c r="J240" i="3"/>
  <c r="F240" i="3"/>
  <c r="C240" i="3"/>
  <c r="Q246" i="3"/>
  <c r="P246" i="3"/>
  <c r="N246" i="3"/>
  <c r="M246" i="3"/>
  <c r="J246" i="3"/>
  <c r="F246" i="3"/>
  <c r="C246" i="3"/>
  <c r="Q245" i="3"/>
  <c r="P245" i="3"/>
  <c r="N245" i="3"/>
  <c r="M245" i="3"/>
  <c r="J245" i="3"/>
  <c r="F245" i="3"/>
  <c r="C245" i="3"/>
  <c r="Q239" i="3"/>
  <c r="P239" i="3"/>
  <c r="L239" i="3"/>
  <c r="J239" i="3"/>
  <c r="F239" i="3"/>
  <c r="C239" i="3"/>
  <c r="Q238" i="3"/>
  <c r="P238" i="3"/>
  <c r="L238" i="3"/>
  <c r="J238" i="3"/>
  <c r="F238" i="3"/>
  <c r="C238" i="3"/>
  <c r="Q237" i="3"/>
  <c r="P237" i="3"/>
  <c r="L237" i="3"/>
  <c r="J237" i="3"/>
  <c r="F237" i="3"/>
  <c r="C237" i="3"/>
  <c r="Q236" i="3"/>
  <c r="P236" i="3"/>
  <c r="L236" i="3"/>
  <c r="J236" i="3"/>
  <c r="F236" i="3"/>
  <c r="C236" i="3"/>
  <c r="Q235" i="3"/>
  <c r="P235" i="3"/>
  <c r="L235" i="3"/>
  <c r="J235" i="3"/>
  <c r="F235" i="3"/>
  <c r="C235" i="3"/>
  <c r="Q234" i="3"/>
  <c r="P234" i="3"/>
  <c r="L234" i="3"/>
  <c r="J234" i="3"/>
  <c r="F234" i="3"/>
  <c r="C234" i="3"/>
  <c r="Q233" i="3"/>
  <c r="P233" i="3"/>
  <c r="L233" i="3"/>
  <c r="J233" i="3"/>
  <c r="F233" i="3"/>
  <c r="C233" i="3"/>
  <c r="Q232" i="3"/>
  <c r="P232" i="3"/>
  <c r="L232" i="3"/>
  <c r="J232" i="3"/>
  <c r="F232" i="3"/>
  <c r="C232" i="3"/>
  <c r="Q231" i="3"/>
  <c r="P231" i="3"/>
  <c r="L231" i="3"/>
  <c r="J231" i="3"/>
  <c r="F231" i="3"/>
  <c r="C231" i="3"/>
  <c r="Q212" i="3"/>
  <c r="P212" i="3"/>
  <c r="L212" i="3"/>
  <c r="J212" i="3"/>
  <c r="F212" i="3"/>
  <c r="C212" i="3"/>
  <c r="Q211" i="3"/>
  <c r="P211" i="3"/>
  <c r="L211" i="3"/>
  <c r="J211" i="3"/>
  <c r="F211" i="3"/>
  <c r="C211" i="3"/>
  <c r="Q210" i="3"/>
  <c r="P210" i="3"/>
  <c r="L210" i="3"/>
  <c r="J210" i="3"/>
  <c r="F210" i="3"/>
  <c r="C210" i="3"/>
  <c r="Q209" i="3"/>
  <c r="P209" i="3"/>
  <c r="L209" i="3"/>
  <c r="J209" i="3"/>
  <c r="F209" i="3"/>
  <c r="C209" i="3"/>
  <c r="Q208" i="3"/>
  <c r="P208" i="3"/>
  <c r="L208" i="3"/>
  <c r="J208" i="3"/>
  <c r="F208" i="3"/>
  <c r="C208" i="3"/>
  <c r="Q207" i="3"/>
  <c r="P207" i="3"/>
  <c r="L207" i="3"/>
  <c r="J207" i="3"/>
  <c r="F207" i="3"/>
  <c r="C207" i="3"/>
  <c r="Q206" i="3"/>
  <c r="P206" i="3"/>
  <c r="L206" i="3"/>
  <c r="J206" i="3"/>
  <c r="F206" i="3"/>
  <c r="C206" i="3"/>
  <c r="Q205" i="3"/>
  <c r="P205" i="3"/>
  <c r="L205" i="3"/>
  <c r="J205" i="3"/>
  <c r="F205" i="3"/>
  <c r="C205" i="3"/>
  <c r="Q230" i="3"/>
  <c r="P230" i="3"/>
  <c r="N230" i="3"/>
  <c r="M230" i="3"/>
  <c r="L230" i="3"/>
  <c r="J230" i="3"/>
  <c r="F230" i="3"/>
  <c r="C230" i="3"/>
  <c r="Q229" i="3"/>
  <c r="P229" i="3"/>
  <c r="N229" i="3"/>
  <c r="M229" i="3"/>
  <c r="L229" i="3"/>
  <c r="J229" i="3"/>
  <c r="F229" i="3"/>
  <c r="C229" i="3"/>
  <c r="Q228" i="3"/>
  <c r="P228" i="3"/>
  <c r="N228" i="3"/>
  <c r="M228" i="3"/>
  <c r="L228" i="3"/>
  <c r="J228" i="3"/>
  <c r="F228" i="3"/>
  <c r="C228" i="3"/>
  <c r="Q227" i="3"/>
  <c r="P227" i="3"/>
  <c r="N227" i="3"/>
  <c r="M227" i="3"/>
  <c r="L227" i="3"/>
  <c r="J227" i="3"/>
  <c r="F227" i="3"/>
  <c r="C227" i="3"/>
  <c r="Q226" i="3"/>
  <c r="P226" i="3"/>
  <c r="N226" i="3"/>
  <c r="M226" i="3"/>
  <c r="L226" i="3"/>
  <c r="J226" i="3"/>
  <c r="F226" i="3"/>
  <c r="C226" i="3"/>
  <c r="Q223" i="3"/>
  <c r="P223" i="3"/>
  <c r="L223" i="3"/>
  <c r="J223" i="3"/>
  <c r="F223" i="3"/>
  <c r="C223" i="3"/>
  <c r="Q222" i="3"/>
  <c r="P222" i="3"/>
  <c r="L222" i="3"/>
  <c r="J222" i="3"/>
  <c r="F222" i="3"/>
  <c r="C222" i="3"/>
  <c r="Q221" i="3"/>
  <c r="P221" i="3"/>
  <c r="L221" i="3"/>
  <c r="J221" i="3"/>
  <c r="F221" i="3"/>
  <c r="C221" i="3"/>
  <c r="Q220" i="3"/>
  <c r="P220" i="3"/>
  <c r="L220" i="3"/>
  <c r="J220" i="3"/>
  <c r="F220" i="3"/>
  <c r="C220" i="3"/>
  <c r="Q219" i="3"/>
  <c r="P219" i="3"/>
  <c r="L219" i="3"/>
  <c r="J219" i="3"/>
  <c r="F219" i="3"/>
  <c r="C219" i="3"/>
  <c r="Q218" i="3"/>
  <c r="P218" i="3"/>
  <c r="L218" i="3"/>
  <c r="J218" i="3"/>
  <c r="F218" i="3"/>
  <c r="C218" i="3"/>
  <c r="Q217" i="3"/>
  <c r="P217" i="3"/>
  <c r="N217" i="3"/>
  <c r="M217" i="3"/>
  <c r="L217" i="3"/>
  <c r="J217" i="3"/>
  <c r="F217" i="3"/>
  <c r="C217" i="3"/>
  <c r="Q216" i="3"/>
  <c r="P216" i="3"/>
  <c r="N216" i="3"/>
  <c r="M216" i="3"/>
  <c r="L216" i="3"/>
  <c r="J216" i="3"/>
  <c r="F216" i="3"/>
  <c r="C216" i="3"/>
  <c r="Q215" i="3"/>
  <c r="P215" i="3"/>
  <c r="N215" i="3"/>
  <c r="M215" i="3"/>
  <c r="L215" i="3"/>
  <c r="J215" i="3"/>
  <c r="F215" i="3"/>
  <c r="C215" i="3"/>
  <c r="Q214" i="3"/>
  <c r="P214" i="3"/>
  <c r="N214" i="3"/>
  <c r="M214" i="3"/>
  <c r="L214" i="3"/>
  <c r="J214" i="3"/>
  <c r="F214" i="3"/>
  <c r="C214" i="3"/>
  <c r="Q213" i="3"/>
  <c r="P213" i="3"/>
  <c r="N213" i="3"/>
  <c r="M213" i="3"/>
  <c r="L213" i="3"/>
  <c r="J213" i="3"/>
  <c r="F213" i="3"/>
  <c r="C213" i="3"/>
  <c r="Q204" i="3"/>
  <c r="P204" i="3"/>
  <c r="N204" i="3"/>
  <c r="M204" i="3"/>
  <c r="L204" i="3"/>
  <c r="J204" i="3"/>
  <c r="F204" i="3"/>
  <c r="C204" i="3"/>
  <c r="Q203" i="3"/>
  <c r="P203" i="3"/>
  <c r="N203" i="3"/>
  <c r="M203" i="3"/>
  <c r="L203" i="3"/>
  <c r="J203" i="3"/>
  <c r="F203" i="3"/>
  <c r="C203" i="3"/>
  <c r="Q202" i="3"/>
  <c r="P202" i="3"/>
  <c r="N202" i="3"/>
  <c r="M202" i="3"/>
  <c r="L202" i="3"/>
  <c r="J202" i="3"/>
  <c r="F202" i="3"/>
  <c r="C202" i="3"/>
  <c r="Q201" i="3"/>
  <c r="P201" i="3"/>
  <c r="N201" i="3"/>
  <c r="M201" i="3"/>
  <c r="L201" i="3"/>
  <c r="J201" i="3"/>
  <c r="F201" i="3"/>
  <c r="C201" i="3"/>
  <c r="Q200" i="3"/>
  <c r="P200" i="3"/>
  <c r="N200" i="3"/>
  <c r="M200" i="3"/>
  <c r="L200" i="3"/>
  <c r="J200" i="3"/>
  <c r="F200" i="3"/>
  <c r="C200" i="3"/>
  <c r="Q199" i="3"/>
  <c r="P199" i="3"/>
  <c r="N199" i="3"/>
  <c r="M199" i="3"/>
  <c r="L199" i="3"/>
  <c r="J199" i="3"/>
  <c r="F199" i="3"/>
  <c r="C199" i="3"/>
  <c r="Q198" i="3"/>
  <c r="P198" i="3"/>
  <c r="N198" i="3"/>
  <c r="M198" i="3"/>
  <c r="L198" i="3"/>
  <c r="J198" i="3"/>
  <c r="F198" i="3"/>
  <c r="C198" i="3"/>
  <c r="Q197" i="3"/>
  <c r="P197" i="3"/>
  <c r="N197" i="3"/>
  <c r="M197" i="3"/>
  <c r="L197" i="3"/>
  <c r="J197" i="3"/>
  <c r="F197" i="3"/>
  <c r="C197" i="3"/>
  <c r="Q225" i="3"/>
  <c r="P225" i="3"/>
  <c r="N225" i="3"/>
  <c r="M225" i="3"/>
  <c r="J225" i="3"/>
  <c r="F225" i="3"/>
  <c r="C225" i="3"/>
  <c r="Q224" i="3"/>
  <c r="P224" i="3"/>
  <c r="N224" i="3"/>
  <c r="M224" i="3"/>
  <c r="J224" i="3"/>
  <c r="F224" i="3"/>
  <c r="C224" i="3"/>
  <c r="Q191" i="3"/>
  <c r="P191" i="3"/>
  <c r="L191" i="3"/>
  <c r="J191" i="3"/>
  <c r="F191" i="3"/>
  <c r="C191" i="3"/>
  <c r="Q190" i="3"/>
  <c r="P190" i="3"/>
  <c r="L190" i="3"/>
  <c r="J190" i="3"/>
  <c r="F190" i="3"/>
  <c r="C190" i="3"/>
  <c r="Q189" i="3"/>
  <c r="P189" i="3"/>
  <c r="L189" i="3"/>
  <c r="J189" i="3"/>
  <c r="F189" i="3"/>
  <c r="C189" i="3"/>
  <c r="Q188" i="3"/>
  <c r="P188" i="3"/>
  <c r="L188" i="3"/>
  <c r="J188" i="3"/>
  <c r="F188" i="3"/>
  <c r="C188" i="3"/>
  <c r="Q187" i="3"/>
  <c r="P187" i="3"/>
  <c r="L187" i="3"/>
  <c r="J187" i="3"/>
  <c r="F187" i="3"/>
  <c r="C187" i="3"/>
  <c r="Q186" i="3"/>
  <c r="P186" i="3"/>
  <c r="L186" i="3"/>
  <c r="J186" i="3"/>
  <c r="F186" i="3"/>
  <c r="C186" i="3"/>
  <c r="Q185" i="3"/>
  <c r="P185" i="3"/>
  <c r="L185" i="3"/>
  <c r="J185" i="3"/>
  <c r="F185" i="3"/>
  <c r="C185" i="3"/>
  <c r="Q184" i="3"/>
  <c r="P184" i="3"/>
  <c r="L184" i="3"/>
  <c r="J184" i="3"/>
  <c r="F184" i="3"/>
  <c r="C184" i="3"/>
  <c r="Q196" i="3"/>
  <c r="P196" i="3"/>
  <c r="N196" i="3"/>
  <c r="M196" i="3"/>
  <c r="L196" i="3"/>
  <c r="J196" i="3"/>
  <c r="F196" i="3"/>
  <c r="C196" i="3"/>
  <c r="Q195" i="3"/>
  <c r="P195" i="3"/>
  <c r="N195" i="3"/>
  <c r="M195" i="3"/>
  <c r="L195" i="3"/>
  <c r="J195" i="3"/>
  <c r="F195" i="3"/>
  <c r="C195" i="3"/>
  <c r="Q194" i="3"/>
  <c r="P194" i="3"/>
  <c r="N194" i="3"/>
  <c r="M194" i="3"/>
  <c r="L194" i="3"/>
  <c r="J194" i="3"/>
  <c r="F194" i="3"/>
  <c r="C194" i="3"/>
  <c r="Q193" i="3"/>
  <c r="P193" i="3"/>
  <c r="N193" i="3"/>
  <c r="M193" i="3"/>
  <c r="L193" i="3"/>
  <c r="J193" i="3"/>
  <c r="F193" i="3"/>
  <c r="C193" i="3"/>
  <c r="Q192" i="3"/>
  <c r="P192" i="3"/>
  <c r="N192" i="3"/>
  <c r="M192" i="3"/>
  <c r="L192" i="3"/>
  <c r="J192" i="3"/>
  <c r="F192" i="3"/>
  <c r="C192" i="3"/>
  <c r="Q183" i="3"/>
  <c r="P183" i="3"/>
  <c r="N183" i="3"/>
  <c r="M183" i="3"/>
  <c r="L183" i="3"/>
  <c r="J183" i="3"/>
  <c r="F183" i="3"/>
  <c r="C183" i="3"/>
  <c r="Q182" i="3"/>
  <c r="P182" i="3"/>
  <c r="N182" i="3"/>
  <c r="M182" i="3"/>
  <c r="L182" i="3"/>
  <c r="J182" i="3"/>
  <c r="F182" i="3"/>
  <c r="C182" i="3"/>
  <c r="Q181" i="3"/>
  <c r="P181" i="3"/>
  <c r="N181" i="3"/>
  <c r="M181" i="3"/>
  <c r="L181" i="3"/>
  <c r="J181" i="3"/>
  <c r="F181" i="3"/>
  <c r="C181" i="3"/>
  <c r="Q180" i="3"/>
  <c r="P180" i="3"/>
  <c r="N180" i="3"/>
  <c r="M180" i="3"/>
  <c r="L180" i="3"/>
  <c r="J180" i="3"/>
  <c r="F180" i="3"/>
  <c r="C180" i="3"/>
  <c r="Q179" i="3"/>
  <c r="P179" i="3"/>
  <c r="N179" i="3"/>
  <c r="M179" i="3"/>
  <c r="L179" i="3"/>
  <c r="J179" i="3"/>
  <c r="F179" i="3"/>
  <c r="C179" i="3"/>
  <c r="Q178" i="3"/>
  <c r="P178" i="3"/>
  <c r="N178" i="3"/>
  <c r="M178" i="3"/>
  <c r="L178" i="3"/>
  <c r="J178" i="3"/>
  <c r="F178" i="3"/>
  <c r="C178" i="3"/>
  <c r="Q177" i="3"/>
  <c r="P177" i="3"/>
  <c r="N177" i="3"/>
  <c r="M177" i="3"/>
  <c r="L177" i="3"/>
  <c r="J177" i="3"/>
  <c r="F177" i="3"/>
  <c r="C177" i="3"/>
  <c r="Q176" i="3"/>
  <c r="P176" i="3"/>
  <c r="N176" i="3"/>
  <c r="M176" i="3"/>
  <c r="L176" i="3"/>
  <c r="J176" i="3"/>
  <c r="F176" i="3"/>
  <c r="C176" i="3"/>
  <c r="Q175" i="3"/>
  <c r="P175" i="3"/>
  <c r="N175" i="3"/>
  <c r="M175" i="3"/>
  <c r="L175" i="3"/>
  <c r="J175" i="3"/>
  <c r="F175" i="3"/>
  <c r="C175" i="3"/>
  <c r="Q174" i="3"/>
  <c r="P174" i="3"/>
  <c r="N174" i="3"/>
  <c r="M174" i="3"/>
  <c r="L174" i="3"/>
  <c r="J174" i="3"/>
  <c r="F174" i="3"/>
  <c r="C174" i="3"/>
  <c r="Q167" i="3"/>
  <c r="P167" i="3"/>
  <c r="N167" i="3"/>
  <c r="M167" i="3"/>
  <c r="L167" i="3"/>
  <c r="J167" i="3"/>
  <c r="F167" i="3"/>
  <c r="C167" i="3"/>
  <c r="Q166" i="3"/>
  <c r="P166" i="3"/>
  <c r="N166" i="3"/>
  <c r="M166" i="3"/>
  <c r="L166" i="3"/>
  <c r="J166" i="3"/>
  <c r="F166" i="3"/>
  <c r="C166" i="3"/>
  <c r="Q165" i="3"/>
  <c r="P165" i="3"/>
  <c r="N165" i="3"/>
  <c r="M165" i="3"/>
  <c r="L165" i="3"/>
  <c r="J165" i="3"/>
  <c r="F165" i="3"/>
  <c r="C165" i="3"/>
  <c r="Q164" i="3"/>
  <c r="P164" i="3"/>
  <c r="N164" i="3"/>
  <c r="M164" i="3"/>
  <c r="L164" i="3"/>
  <c r="J164" i="3"/>
  <c r="F164" i="3"/>
  <c r="C164" i="3"/>
  <c r="Q163" i="3"/>
  <c r="P163" i="3"/>
  <c r="N163" i="3"/>
  <c r="M163" i="3"/>
  <c r="L163" i="3"/>
  <c r="J163" i="3"/>
  <c r="F163" i="3"/>
  <c r="C163" i="3"/>
  <c r="Q173" i="3"/>
  <c r="P173" i="3"/>
  <c r="N173" i="3"/>
  <c r="M173" i="3"/>
  <c r="L173" i="3"/>
  <c r="J173" i="3"/>
  <c r="F173" i="3"/>
  <c r="C173" i="3"/>
  <c r="Q172" i="3"/>
  <c r="P172" i="3"/>
  <c r="N172" i="3"/>
  <c r="M172" i="3"/>
  <c r="L172" i="3"/>
  <c r="J172" i="3"/>
  <c r="F172" i="3"/>
  <c r="C172" i="3"/>
  <c r="Q171" i="3"/>
  <c r="P171" i="3"/>
  <c r="N171" i="3"/>
  <c r="M171" i="3"/>
  <c r="L171" i="3"/>
  <c r="J171" i="3"/>
  <c r="F171" i="3"/>
  <c r="C171" i="3"/>
  <c r="Q170" i="3"/>
  <c r="P170" i="3"/>
  <c r="N170" i="3"/>
  <c r="M170" i="3"/>
  <c r="L170" i="3"/>
  <c r="J170" i="3"/>
  <c r="F170" i="3"/>
  <c r="C170" i="3"/>
  <c r="Q169" i="3"/>
  <c r="P169" i="3"/>
  <c r="N169" i="3"/>
  <c r="M169" i="3"/>
  <c r="L169" i="3"/>
  <c r="J169" i="3"/>
  <c r="F169" i="3"/>
  <c r="C169" i="3"/>
  <c r="Q168" i="3"/>
  <c r="P168" i="3"/>
  <c r="N168" i="3"/>
  <c r="M168" i="3"/>
  <c r="L168" i="3"/>
  <c r="J168" i="3"/>
  <c r="F168" i="3"/>
  <c r="C168" i="3"/>
  <c r="Q162" i="3"/>
  <c r="P162" i="3"/>
  <c r="N162" i="3"/>
  <c r="M162" i="3"/>
  <c r="L162" i="3"/>
  <c r="J162" i="3"/>
  <c r="F162" i="3"/>
  <c r="C162" i="3"/>
  <c r="Q161" i="3"/>
  <c r="P161" i="3"/>
  <c r="N161" i="3"/>
  <c r="M161" i="3"/>
  <c r="L161" i="3"/>
  <c r="J161" i="3"/>
  <c r="F161" i="3"/>
  <c r="C161" i="3"/>
  <c r="Q160" i="3"/>
  <c r="P160" i="3"/>
  <c r="N160" i="3"/>
  <c r="M160" i="3"/>
  <c r="L160" i="3"/>
  <c r="J160" i="3"/>
  <c r="F160" i="3"/>
  <c r="C160" i="3"/>
  <c r="Q159" i="3"/>
  <c r="P159" i="3"/>
  <c r="N159" i="3"/>
  <c r="M159" i="3"/>
  <c r="L159" i="3"/>
  <c r="J159" i="3"/>
  <c r="F159" i="3"/>
  <c r="C159" i="3"/>
  <c r="Q158" i="3"/>
  <c r="P158" i="3"/>
  <c r="N158" i="3"/>
  <c r="M158" i="3"/>
  <c r="L158" i="3"/>
  <c r="J158" i="3"/>
  <c r="F158" i="3"/>
  <c r="C158" i="3"/>
  <c r="Q157" i="3"/>
  <c r="P157" i="3"/>
  <c r="N157" i="3"/>
  <c r="M157" i="3"/>
  <c r="L157" i="3"/>
  <c r="J157" i="3"/>
  <c r="F157" i="3"/>
  <c r="C157" i="3"/>
  <c r="Q156" i="3"/>
  <c r="P156" i="3"/>
  <c r="N156" i="3"/>
  <c r="M156" i="3"/>
  <c r="L156" i="3"/>
  <c r="J156" i="3"/>
  <c r="F156" i="3"/>
  <c r="C156" i="3"/>
  <c r="Q155" i="3"/>
  <c r="P155" i="3"/>
  <c r="N155" i="3"/>
  <c r="M155" i="3"/>
  <c r="L155" i="3"/>
  <c r="J155" i="3"/>
  <c r="F155" i="3"/>
  <c r="C155" i="3"/>
  <c r="Q154" i="3"/>
  <c r="P154" i="3"/>
  <c r="N154" i="3"/>
  <c r="M154" i="3"/>
  <c r="L154" i="3"/>
  <c r="J154" i="3"/>
  <c r="F154" i="3"/>
  <c r="C154" i="3"/>
  <c r="Q153" i="3"/>
  <c r="P153" i="3"/>
  <c r="N153" i="3"/>
  <c r="M153" i="3"/>
  <c r="L153" i="3"/>
  <c r="J153" i="3"/>
  <c r="F153" i="3"/>
  <c r="C153" i="3"/>
  <c r="Q152" i="3"/>
  <c r="P152" i="3"/>
  <c r="N152" i="3"/>
  <c r="M152" i="3"/>
  <c r="L152" i="3"/>
  <c r="J152" i="3"/>
  <c r="F152" i="3"/>
  <c r="C152" i="3"/>
  <c r="Q151" i="3"/>
  <c r="P151" i="3"/>
  <c r="N151" i="3"/>
  <c r="M151" i="3"/>
  <c r="L151" i="3"/>
  <c r="J151" i="3"/>
  <c r="F151" i="3"/>
  <c r="C151" i="3"/>
  <c r="Q150" i="3"/>
  <c r="P150" i="3"/>
  <c r="N150" i="3"/>
  <c r="M150" i="3"/>
  <c r="L150" i="3"/>
  <c r="J150" i="3"/>
  <c r="F150" i="3"/>
  <c r="C150" i="3"/>
  <c r="Q149" i="3"/>
  <c r="P149" i="3"/>
  <c r="N149" i="3"/>
  <c r="M149" i="3"/>
  <c r="L149" i="3"/>
  <c r="J149" i="3"/>
  <c r="F149" i="3"/>
  <c r="C149" i="3"/>
  <c r="Q135" i="3"/>
  <c r="P135" i="3"/>
  <c r="N135" i="3"/>
  <c r="M135" i="3"/>
  <c r="L135" i="3"/>
  <c r="J135" i="3"/>
  <c r="F135" i="3"/>
  <c r="C135" i="3"/>
  <c r="Q134" i="3"/>
  <c r="P134" i="3"/>
  <c r="N134" i="3"/>
  <c r="M134" i="3"/>
  <c r="L134" i="3"/>
  <c r="J134" i="3"/>
  <c r="F134" i="3"/>
  <c r="C134" i="3"/>
  <c r="Q148" i="3"/>
  <c r="P148" i="3"/>
  <c r="N148" i="3"/>
  <c r="M148" i="3"/>
  <c r="L148" i="3"/>
  <c r="J148" i="3"/>
  <c r="F148" i="3"/>
  <c r="C148" i="3"/>
  <c r="Q147" i="3"/>
  <c r="P147" i="3"/>
  <c r="N147" i="3"/>
  <c r="M147" i="3"/>
  <c r="L147" i="3"/>
  <c r="J147" i="3"/>
  <c r="F147" i="3"/>
  <c r="C147" i="3"/>
  <c r="Q146" i="3"/>
  <c r="P146" i="3"/>
  <c r="N146" i="3"/>
  <c r="M146" i="3"/>
  <c r="L146" i="3"/>
  <c r="J146" i="3"/>
  <c r="F146" i="3"/>
  <c r="C146" i="3"/>
  <c r="Q145" i="3"/>
  <c r="P145" i="3"/>
  <c r="N145" i="3"/>
  <c r="M145" i="3"/>
  <c r="L145" i="3"/>
  <c r="J145" i="3"/>
  <c r="F145" i="3"/>
  <c r="C145" i="3"/>
  <c r="Q144" i="3"/>
  <c r="P144" i="3"/>
  <c r="N144" i="3"/>
  <c r="M144" i="3"/>
  <c r="L144" i="3"/>
  <c r="J144" i="3"/>
  <c r="F144" i="3"/>
  <c r="C144" i="3"/>
  <c r="Q143" i="3"/>
  <c r="P143" i="3"/>
  <c r="N143" i="3"/>
  <c r="M143" i="3"/>
  <c r="L143" i="3"/>
  <c r="J143" i="3"/>
  <c r="F143" i="3"/>
  <c r="C143" i="3"/>
  <c r="Q142" i="3"/>
  <c r="P142" i="3"/>
  <c r="N142" i="3"/>
  <c r="M142" i="3"/>
  <c r="L142" i="3"/>
  <c r="J142" i="3"/>
  <c r="F142" i="3"/>
  <c r="C142" i="3"/>
  <c r="Q141" i="3"/>
  <c r="P141" i="3"/>
  <c r="N141" i="3"/>
  <c r="M141" i="3"/>
  <c r="L141" i="3"/>
  <c r="J141" i="3"/>
  <c r="F141" i="3"/>
  <c r="C141" i="3"/>
  <c r="Q140" i="3"/>
  <c r="P140" i="3"/>
  <c r="L140" i="3"/>
  <c r="J140" i="3"/>
  <c r="F140" i="3"/>
  <c r="C140" i="3"/>
  <c r="Q139" i="3"/>
  <c r="P139" i="3"/>
  <c r="L139" i="3"/>
  <c r="J139" i="3"/>
  <c r="F139" i="3"/>
  <c r="C139" i="3"/>
  <c r="Q138" i="3"/>
  <c r="P138" i="3"/>
  <c r="L138" i="3"/>
  <c r="J138" i="3"/>
  <c r="F138" i="3"/>
  <c r="C138" i="3"/>
  <c r="Q137" i="3"/>
  <c r="P137" i="3"/>
  <c r="L137" i="3"/>
  <c r="J137" i="3"/>
  <c r="F137" i="3"/>
  <c r="C137" i="3"/>
  <c r="Q136" i="3"/>
  <c r="P136" i="3"/>
  <c r="L136" i="3"/>
  <c r="J136" i="3"/>
  <c r="F136" i="3"/>
  <c r="C136" i="3"/>
  <c r="Q133" i="3"/>
  <c r="P133" i="3"/>
  <c r="N133" i="3"/>
  <c r="M133" i="3"/>
  <c r="L133" i="3"/>
  <c r="J133" i="3"/>
  <c r="F133" i="3"/>
  <c r="C133" i="3"/>
  <c r="Q132" i="3"/>
  <c r="P132" i="3"/>
  <c r="N132" i="3"/>
  <c r="M132" i="3"/>
  <c r="L132" i="3"/>
  <c r="J132" i="3"/>
  <c r="F132" i="3"/>
  <c r="C132" i="3"/>
  <c r="Q131" i="3"/>
  <c r="P131" i="3"/>
  <c r="N131" i="3"/>
  <c r="M131" i="3"/>
  <c r="L131" i="3"/>
  <c r="J131" i="3"/>
  <c r="F131" i="3"/>
  <c r="C131" i="3"/>
  <c r="Q130" i="3"/>
  <c r="P130" i="3"/>
  <c r="N130" i="3"/>
  <c r="M130" i="3"/>
  <c r="L130" i="3"/>
  <c r="J130" i="3"/>
  <c r="F130" i="3"/>
  <c r="C130" i="3"/>
  <c r="Q129" i="3"/>
  <c r="P129" i="3"/>
  <c r="N129" i="3"/>
  <c r="M129" i="3"/>
  <c r="L129" i="3"/>
  <c r="J129" i="3"/>
  <c r="F129" i="3"/>
  <c r="C129" i="3"/>
  <c r="Q128" i="3"/>
  <c r="P128" i="3"/>
  <c r="N128" i="3"/>
  <c r="M128" i="3"/>
  <c r="L128" i="3"/>
  <c r="J128" i="3"/>
  <c r="F128" i="3"/>
  <c r="C128" i="3"/>
  <c r="Q127" i="3"/>
  <c r="P127" i="3"/>
  <c r="N127" i="3"/>
  <c r="M127" i="3"/>
  <c r="L127" i="3"/>
  <c r="J127" i="3"/>
  <c r="F127" i="3"/>
  <c r="C127" i="3"/>
  <c r="Q126" i="3"/>
  <c r="P126" i="3"/>
  <c r="N126" i="3"/>
  <c r="M126" i="3"/>
  <c r="L126" i="3"/>
  <c r="J126" i="3"/>
  <c r="F126" i="3"/>
  <c r="C126" i="3"/>
  <c r="Q125" i="3"/>
  <c r="P125" i="3"/>
  <c r="N125" i="3"/>
  <c r="M125" i="3"/>
  <c r="L125" i="3"/>
  <c r="J125" i="3"/>
  <c r="F125" i="3"/>
  <c r="C125" i="3"/>
  <c r="Q124" i="3"/>
  <c r="P124" i="3"/>
  <c r="N124" i="3"/>
  <c r="M124" i="3"/>
  <c r="L124" i="3"/>
  <c r="J124" i="3"/>
  <c r="F124" i="3"/>
  <c r="C124" i="3"/>
  <c r="Q123" i="3"/>
  <c r="P123" i="3"/>
  <c r="N123" i="3"/>
  <c r="M123" i="3"/>
  <c r="L123" i="3"/>
  <c r="J123" i="3"/>
  <c r="F123" i="3"/>
  <c r="C123" i="3"/>
  <c r="Q115" i="3"/>
  <c r="P115" i="3"/>
  <c r="N115" i="3"/>
  <c r="M115" i="3"/>
  <c r="L115" i="3"/>
  <c r="J115" i="3"/>
  <c r="F115" i="3"/>
  <c r="C115" i="3"/>
  <c r="Q114" i="3"/>
  <c r="P114" i="3"/>
  <c r="N114" i="3"/>
  <c r="M114" i="3"/>
  <c r="L114" i="3"/>
  <c r="J114" i="3"/>
  <c r="F114" i="3"/>
  <c r="C114" i="3"/>
  <c r="Q113" i="3"/>
  <c r="P113" i="3"/>
  <c r="N113" i="3"/>
  <c r="M113" i="3"/>
  <c r="L113" i="3"/>
  <c r="J113" i="3"/>
  <c r="F113" i="3"/>
  <c r="C113" i="3"/>
  <c r="Q112" i="3"/>
  <c r="P112" i="3"/>
  <c r="N112" i="3"/>
  <c r="M112" i="3"/>
  <c r="L112" i="3"/>
  <c r="J112" i="3"/>
  <c r="F112" i="3"/>
  <c r="C112" i="3"/>
  <c r="Q122" i="3"/>
  <c r="P122" i="3"/>
  <c r="N122" i="3"/>
  <c r="M122" i="3"/>
  <c r="L122" i="3"/>
  <c r="J122" i="3"/>
  <c r="F122" i="3"/>
  <c r="C122" i="3"/>
  <c r="Q121" i="3"/>
  <c r="P121" i="3"/>
  <c r="N121" i="3"/>
  <c r="M121" i="3"/>
  <c r="L121" i="3"/>
  <c r="J121" i="3"/>
  <c r="F121" i="3"/>
  <c r="C121" i="3"/>
  <c r="Q120" i="3"/>
  <c r="P120" i="3"/>
  <c r="N120" i="3"/>
  <c r="M120" i="3"/>
  <c r="L120" i="3"/>
  <c r="J120" i="3"/>
  <c r="F120" i="3"/>
  <c r="C120" i="3"/>
  <c r="Q119" i="3"/>
  <c r="P119" i="3"/>
  <c r="N119" i="3"/>
  <c r="M119" i="3"/>
  <c r="L119" i="3"/>
  <c r="J119" i="3"/>
  <c r="F119" i="3"/>
  <c r="C119" i="3"/>
  <c r="Q111" i="3"/>
  <c r="P111" i="3"/>
  <c r="N111" i="3"/>
  <c r="M111" i="3"/>
  <c r="L111" i="3"/>
  <c r="J111" i="3"/>
  <c r="F111" i="3"/>
  <c r="C111" i="3"/>
  <c r="Q110" i="3"/>
  <c r="P110" i="3"/>
  <c r="N110" i="3"/>
  <c r="M110" i="3"/>
  <c r="L110" i="3"/>
  <c r="J110" i="3"/>
  <c r="F110" i="3"/>
  <c r="C110" i="3"/>
  <c r="Q109" i="3"/>
  <c r="P109" i="3"/>
  <c r="N109" i="3"/>
  <c r="M109" i="3"/>
  <c r="L109" i="3"/>
  <c r="J109" i="3"/>
  <c r="F109" i="3"/>
  <c r="C109" i="3"/>
  <c r="Q118" i="3"/>
  <c r="P118" i="3"/>
  <c r="N118" i="3"/>
  <c r="M118" i="3"/>
  <c r="L118" i="3"/>
  <c r="J118" i="3"/>
  <c r="F118" i="3"/>
  <c r="C118" i="3"/>
  <c r="Q117" i="3"/>
  <c r="P117" i="3"/>
  <c r="N117" i="3"/>
  <c r="M117" i="3"/>
  <c r="L117" i="3"/>
  <c r="J117" i="3"/>
  <c r="F117" i="3"/>
  <c r="C117" i="3"/>
  <c r="Q116" i="3"/>
  <c r="P116" i="3"/>
  <c r="N116" i="3"/>
  <c r="M116" i="3"/>
  <c r="L116" i="3"/>
  <c r="J116" i="3"/>
  <c r="F116" i="3"/>
  <c r="C116" i="3"/>
  <c r="Q108" i="3"/>
  <c r="P108" i="3"/>
  <c r="N108" i="3"/>
  <c r="M108" i="3"/>
  <c r="L108" i="3"/>
  <c r="J108" i="3"/>
  <c r="F108" i="3"/>
  <c r="C108" i="3"/>
  <c r="Q107" i="3"/>
  <c r="P107" i="3"/>
  <c r="N107" i="3"/>
  <c r="M107" i="3"/>
  <c r="L107" i="3"/>
  <c r="J107" i="3"/>
  <c r="F107" i="3"/>
  <c r="C107" i="3"/>
  <c r="Q106" i="3"/>
  <c r="P106" i="3"/>
  <c r="N106" i="3"/>
  <c r="M106" i="3"/>
  <c r="L106" i="3"/>
  <c r="J106" i="3"/>
  <c r="F106" i="3"/>
  <c r="C106" i="3"/>
  <c r="Q105" i="3"/>
  <c r="P105" i="3"/>
  <c r="N105" i="3"/>
  <c r="M105" i="3"/>
  <c r="L105" i="3"/>
  <c r="J105" i="3"/>
  <c r="F105" i="3"/>
  <c r="C105" i="3"/>
  <c r="Q104" i="3"/>
  <c r="P104" i="3"/>
  <c r="L104" i="3"/>
  <c r="J104" i="3"/>
  <c r="F104" i="3"/>
  <c r="C104" i="3"/>
  <c r="Q103" i="3"/>
  <c r="P103" i="3"/>
  <c r="L103" i="3"/>
  <c r="J103" i="3"/>
  <c r="F103" i="3"/>
  <c r="C103" i="3"/>
  <c r="Q102" i="3"/>
  <c r="P102" i="3"/>
  <c r="L102" i="3"/>
  <c r="J102" i="3"/>
  <c r="F102" i="3"/>
  <c r="C102" i="3"/>
  <c r="Q101" i="3"/>
  <c r="P101" i="3"/>
  <c r="L101" i="3"/>
  <c r="J101" i="3"/>
  <c r="F101" i="3"/>
  <c r="C101" i="3"/>
  <c r="Q100" i="3"/>
  <c r="P100" i="3"/>
  <c r="N100" i="3"/>
  <c r="M100" i="3"/>
  <c r="L100" i="3"/>
  <c r="J100" i="3"/>
  <c r="F100" i="3"/>
  <c r="C100" i="3"/>
  <c r="Q99" i="3"/>
  <c r="P99" i="3"/>
  <c r="N99" i="3"/>
  <c r="M99" i="3"/>
  <c r="L99" i="3"/>
  <c r="J99" i="3"/>
  <c r="F99" i="3"/>
  <c r="C99" i="3"/>
  <c r="Q98" i="3"/>
  <c r="P98" i="3"/>
  <c r="N98" i="3"/>
  <c r="M98" i="3"/>
  <c r="L98" i="3"/>
  <c r="J98" i="3"/>
  <c r="F98" i="3"/>
  <c r="C98" i="3"/>
  <c r="Q97" i="3"/>
  <c r="P97" i="3"/>
  <c r="N97" i="3"/>
  <c r="M97" i="3"/>
  <c r="L97" i="3"/>
  <c r="J97" i="3"/>
  <c r="F97" i="3"/>
  <c r="C97" i="3"/>
  <c r="Q96" i="3"/>
  <c r="P96" i="3"/>
  <c r="N96" i="3"/>
  <c r="M96" i="3"/>
  <c r="L96" i="3"/>
  <c r="J96" i="3"/>
  <c r="F96" i="3"/>
  <c r="C96" i="3"/>
  <c r="Q95" i="3"/>
  <c r="P95" i="3"/>
  <c r="N95" i="3"/>
  <c r="M95" i="3"/>
  <c r="L95" i="3"/>
  <c r="J95" i="3"/>
  <c r="F95" i="3"/>
  <c r="C95" i="3"/>
  <c r="Q94" i="3"/>
  <c r="P94" i="3"/>
  <c r="N94" i="3"/>
  <c r="M94" i="3"/>
  <c r="L94" i="3"/>
  <c r="J94" i="3"/>
  <c r="F94" i="3"/>
  <c r="C94" i="3"/>
  <c r="Q93" i="3"/>
  <c r="P93" i="3"/>
  <c r="N93" i="3"/>
  <c r="J93" i="3"/>
  <c r="F93" i="3"/>
  <c r="C93" i="3"/>
  <c r="Q92" i="3"/>
  <c r="P92" i="3"/>
  <c r="N92" i="3"/>
  <c r="J92" i="3"/>
  <c r="F92" i="3"/>
  <c r="C92" i="3"/>
  <c r="Q81" i="3"/>
  <c r="P81" i="3"/>
  <c r="M81" i="3"/>
  <c r="L81" i="3"/>
  <c r="J81" i="3"/>
  <c r="F81" i="3"/>
  <c r="C81" i="3"/>
  <c r="Q80" i="3"/>
  <c r="P80" i="3"/>
  <c r="M80" i="3"/>
  <c r="L80" i="3"/>
  <c r="J80" i="3"/>
  <c r="F80" i="3"/>
  <c r="C80" i="3"/>
  <c r="Q79" i="3"/>
  <c r="P79" i="3"/>
  <c r="M79" i="3"/>
  <c r="L79" i="3"/>
  <c r="J79" i="3"/>
  <c r="F79" i="3"/>
  <c r="C79" i="3"/>
  <c r="Q78" i="3"/>
  <c r="P78" i="3"/>
  <c r="M78" i="3"/>
  <c r="L78" i="3"/>
  <c r="J78" i="3"/>
  <c r="F78" i="3"/>
  <c r="C78" i="3"/>
  <c r="Q77" i="3"/>
  <c r="P77" i="3"/>
  <c r="M77" i="3"/>
  <c r="L77" i="3"/>
  <c r="J77" i="3"/>
  <c r="F77" i="3"/>
  <c r="C77" i="3"/>
  <c r="Q91" i="3"/>
  <c r="P91" i="3"/>
  <c r="N91" i="3"/>
  <c r="M91" i="3"/>
  <c r="L91" i="3"/>
  <c r="J91" i="3"/>
  <c r="F91" i="3"/>
  <c r="C91" i="3"/>
  <c r="Q90" i="3"/>
  <c r="P90" i="3"/>
  <c r="N90" i="3"/>
  <c r="M90" i="3"/>
  <c r="L90" i="3"/>
  <c r="J90" i="3"/>
  <c r="F90" i="3"/>
  <c r="C90" i="3"/>
  <c r="Q89" i="3"/>
  <c r="P89" i="3"/>
  <c r="N89" i="3"/>
  <c r="M89" i="3"/>
  <c r="L89" i="3"/>
  <c r="J89" i="3"/>
  <c r="F89" i="3"/>
  <c r="C89" i="3"/>
  <c r="Q88" i="3"/>
  <c r="P88" i="3"/>
  <c r="N88" i="3"/>
  <c r="M88" i="3"/>
  <c r="L88" i="3"/>
  <c r="J88" i="3"/>
  <c r="F88" i="3"/>
  <c r="C88" i="3"/>
  <c r="Q87" i="3"/>
  <c r="P87" i="3"/>
  <c r="N87" i="3"/>
  <c r="M87" i="3"/>
  <c r="L87" i="3"/>
  <c r="J87" i="3"/>
  <c r="F87" i="3"/>
  <c r="C87" i="3"/>
  <c r="Q49" i="3"/>
  <c r="P49" i="3"/>
  <c r="M49" i="3"/>
  <c r="L49" i="3"/>
  <c r="J49" i="3"/>
  <c r="F49" i="3"/>
  <c r="C49" i="3"/>
  <c r="Q48" i="3"/>
  <c r="P48" i="3"/>
  <c r="M48" i="3"/>
  <c r="L48" i="3"/>
  <c r="J48" i="3"/>
  <c r="F48" i="3"/>
  <c r="C48" i="3"/>
  <c r="Q47" i="3"/>
  <c r="P47" i="3"/>
  <c r="M47" i="3"/>
  <c r="L47" i="3"/>
  <c r="J47" i="3"/>
  <c r="F47" i="3"/>
  <c r="C47" i="3"/>
  <c r="Q46" i="3"/>
  <c r="P46" i="3"/>
  <c r="M46" i="3"/>
  <c r="L46" i="3"/>
  <c r="J46" i="3"/>
  <c r="F46" i="3"/>
  <c r="C46" i="3"/>
  <c r="Q45" i="3"/>
  <c r="P45" i="3"/>
  <c r="M45" i="3"/>
  <c r="L45" i="3"/>
  <c r="J45" i="3"/>
  <c r="F45" i="3"/>
  <c r="C45" i="3"/>
  <c r="Q86" i="3"/>
  <c r="P86" i="3"/>
  <c r="N86" i="3"/>
  <c r="M86" i="3"/>
  <c r="L86" i="3"/>
  <c r="J86" i="3"/>
  <c r="F86" i="3"/>
  <c r="C86" i="3"/>
  <c r="Q85" i="3"/>
  <c r="P85" i="3"/>
  <c r="N85" i="3"/>
  <c r="M85" i="3"/>
  <c r="L85" i="3"/>
  <c r="J85" i="3"/>
  <c r="F85" i="3"/>
  <c r="C85" i="3"/>
  <c r="Q84" i="3"/>
  <c r="P84" i="3"/>
  <c r="N84" i="3"/>
  <c r="M84" i="3"/>
  <c r="L84" i="3"/>
  <c r="J84" i="3"/>
  <c r="F84" i="3"/>
  <c r="C84" i="3"/>
  <c r="Q83" i="3"/>
  <c r="P83" i="3"/>
  <c r="N83" i="3"/>
  <c r="J83" i="3"/>
  <c r="F83" i="3"/>
  <c r="C83" i="3"/>
  <c r="Q82" i="3"/>
  <c r="P82" i="3"/>
  <c r="N82" i="3"/>
  <c r="J82" i="3"/>
  <c r="F82" i="3"/>
  <c r="C82" i="3"/>
  <c r="Q76" i="3"/>
  <c r="P76" i="3"/>
  <c r="N76" i="3"/>
  <c r="M76" i="3"/>
  <c r="L76" i="3"/>
  <c r="J76" i="3"/>
  <c r="F76" i="3"/>
  <c r="C76" i="3"/>
  <c r="Q75" i="3"/>
  <c r="P75" i="3"/>
  <c r="N75" i="3"/>
  <c r="M75" i="3"/>
  <c r="L75" i="3"/>
  <c r="J75" i="3"/>
  <c r="F75" i="3"/>
  <c r="C75" i="3"/>
  <c r="Q74" i="3"/>
  <c r="P74" i="3"/>
  <c r="N74" i="3"/>
  <c r="M74" i="3"/>
  <c r="L74" i="3"/>
  <c r="J74" i="3"/>
  <c r="F74" i="3"/>
  <c r="C74" i="3"/>
  <c r="Q73" i="3"/>
  <c r="P73" i="3"/>
  <c r="N73" i="3"/>
  <c r="M73" i="3"/>
  <c r="L73" i="3"/>
  <c r="J73" i="3"/>
  <c r="F73" i="3"/>
  <c r="C73" i="3"/>
  <c r="Q72" i="3"/>
  <c r="P72" i="3"/>
  <c r="N72" i="3"/>
  <c r="M72" i="3"/>
  <c r="L72" i="3"/>
  <c r="J72" i="3"/>
  <c r="F72" i="3"/>
  <c r="C72" i="3"/>
  <c r="Q66" i="3"/>
  <c r="P66" i="3"/>
  <c r="N66" i="3"/>
  <c r="M66" i="3"/>
  <c r="L66" i="3"/>
  <c r="J66" i="3"/>
  <c r="F66" i="3"/>
  <c r="C66" i="3"/>
  <c r="Q65" i="3"/>
  <c r="P65" i="3"/>
  <c r="N65" i="3"/>
  <c r="M65" i="3"/>
  <c r="L65" i="3"/>
  <c r="J65" i="3"/>
  <c r="F65" i="3"/>
  <c r="C65" i="3"/>
  <c r="Q64" i="3"/>
  <c r="P64" i="3"/>
  <c r="N64" i="3"/>
  <c r="M64" i="3"/>
  <c r="L64" i="3"/>
  <c r="J64" i="3"/>
  <c r="F64" i="3"/>
  <c r="C64" i="3"/>
  <c r="Q63" i="3"/>
  <c r="P63" i="3"/>
  <c r="N63" i="3"/>
  <c r="M63" i="3"/>
  <c r="L63" i="3"/>
  <c r="J63" i="3"/>
  <c r="F63" i="3"/>
  <c r="C63" i="3"/>
  <c r="Q62" i="3"/>
  <c r="P62" i="3"/>
  <c r="N62" i="3"/>
  <c r="M62" i="3"/>
  <c r="L62" i="3"/>
  <c r="J62" i="3"/>
  <c r="F62" i="3"/>
  <c r="C62" i="3"/>
  <c r="Q61" i="3"/>
  <c r="P61" i="3"/>
  <c r="N61" i="3"/>
  <c r="M61" i="3"/>
  <c r="L61" i="3"/>
  <c r="J61" i="3"/>
  <c r="F61" i="3"/>
  <c r="C61" i="3"/>
  <c r="Q60" i="3"/>
  <c r="P60" i="3"/>
  <c r="N60" i="3"/>
  <c r="M60" i="3"/>
  <c r="L60" i="3"/>
  <c r="J60" i="3"/>
  <c r="F60" i="3"/>
  <c r="C60" i="3"/>
  <c r="Q59" i="3"/>
  <c r="P59" i="3"/>
  <c r="N59" i="3"/>
  <c r="M59" i="3"/>
  <c r="L59" i="3"/>
  <c r="J59" i="3"/>
  <c r="F59" i="3"/>
  <c r="C59" i="3"/>
  <c r="Q58" i="3"/>
  <c r="P58" i="3"/>
  <c r="N58" i="3"/>
  <c r="M58" i="3"/>
  <c r="L58" i="3"/>
  <c r="J58" i="3"/>
  <c r="F58" i="3"/>
  <c r="C58" i="3"/>
  <c r="Q57" i="3"/>
  <c r="P57" i="3"/>
  <c r="N57" i="3"/>
  <c r="M57" i="3"/>
  <c r="L57" i="3"/>
  <c r="J57" i="3"/>
  <c r="F57" i="3"/>
  <c r="C57" i="3"/>
  <c r="Q71" i="3"/>
  <c r="P71" i="3"/>
  <c r="N71" i="3"/>
  <c r="M71" i="3"/>
  <c r="L71" i="3"/>
  <c r="J71" i="3"/>
  <c r="F71" i="3"/>
  <c r="C71" i="3"/>
  <c r="Q70" i="3"/>
  <c r="P70" i="3"/>
  <c r="N70" i="3"/>
  <c r="M70" i="3"/>
  <c r="L70" i="3"/>
  <c r="J70" i="3"/>
  <c r="F70" i="3"/>
  <c r="C70" i="3"/>
  <c r="Q69" i="3"/>
  <c r="P69" i="3"/>
  <c r="N69" i="3"/>
  <c r="M69" i="3"/>
  <c r="L69" i="3"/>
  <c r="J69" i="3"/>
  <c r="F69" i="3"/>
  <c r="C69" i="3"/>
  <c r="Q68" i="3"/>
  <c r="P68" i="3"/>
  <c r="N68" i="3"/>
  <c r="M68" i="3"/>
  <c r="L68" i="3"/>
  <c r="J68" i="3"/>
  <c r="F68" i="3"/>
  <c r="C68" i="3"/>
  <c r="Q67" i="3"/>
  <c r="P67" i="3"/>
  <c r="N67" i="3"/>
  <c r="M67" i="3"/>
  <c r="L67" i="3"/>
  <c r="J67" i="3"/>
  <c r="F67" i="3"/>
  <c r="C67" i="3"/>
  <c r="Q56" i="3"/>
  <c r="P56" i="3"/>
  <c r="N56" i="3"/>
  <c r="M56" i="3"/>
  <c r="L56" i="3"/>
  <c r="J56" i="3"/>
  <c r="F56" i="3"/>
  <c r="C56" i="3"/>
  <c r="Q55" i="3"/>
  <c r="P55" i="3"/>
  <c r="N55" i="3"/>
  <c r="M55" i="3"/>
  <c r="L55" i="3"/>
  <c r="J55" i="3"/>
  <c r="F55" i="3"/>
  <c r="C55" i="3"/>
  <c r="Q54" i="3"/>
  <c r="P54" i="3"/>
  <c r="N54" i="3"/>
  <c r="M54" i="3"/>
  <c r="L54" i="3"/>
  <c r="J54" i="3"/>
  <c r="F54" i="3"/>
  <c r="C54" i="3"/>
  <c r="Q53" i="3"/>
  <c r="P53" i="3"/>
  <c r="N53" i="3"/>
  <c r="M53" i="3"/>
  <c r="L53" i="3"/>
  <c r="J53" i="3"/>
  <c r="F53" i="3"/>
  <c r="C53" i="3"/>
  <c r="Q52" i="3"/>
  <c r="P52" i="3"/>
  <c r="N52" i="3"/>
  <c r="M52" i="3"/>
  <c r="L52" i="3"/>
  <c r="J52" i="3"/>
  <c r="F52" i="3"/>
  <c r="C52" i="3"/>
  <c r="Q44" i="3"/>
  <c r="P44" i="3"/>
  <c r="N44" i="3"/>
  <c r="M44" i="3"/>
  <c r="L44" i="3"/>
  <c r="J44" i="3"/>
  <c r="F44" i="3"/>
  <c r="C44" i="3"/>
  <c r="Q43" i="3"/>
  <c r="P43" i="3"/>
  <c r="N43" i="3"/>
  <c r="M43" i="3"/>
  <c r="L43" i="3"/>
  <c r="J43" i="3"/>
  <c r="F43" i="3"/>
  <c r="C43" i="3"/>
  <c r="Q42" i="3"/>
  <c r="P42" i="3"/>
  <c r="N42" i="3"/>
  <c r="M42" i="3"/>
  <c r="L42" i="3"/>
  <c r="J42" i="3"/>
  <c r="F42" i="3"/>
  <c r="C42" i="3"/>
  <c r="Q51" i="3"/>
  <c r="P51" i="3"/>
  <c r="N51" i="3"/>
  <c r="M51" i="3"/>
  <c r="L51" i="3"/>
  <c r="J51" i="3"/>
  <c r="F51" i="3"/>
  <c r="C51" i="3"/>
  <c r="Q50" i="3"/>
  <c r="P50" i="3"/>
  <c r="N50" i="3"/>
  <c r="M50" i="3"/>
  <c r="L50" i="3"/>
  <c r="J50" i="3"/>
  <c r="F50" i="3"/>
  <c r="C50" i="3"/>
  <c r="Q37" i="3"/>
  <c r="P37" i="3"/>
  <c r="N37" i="3"/>
  <c r="M37" i="3"/>
  <c r="L37" i="3"/>
  <c r="J37" i="3"/>
  <c r="F37" i="3"/>
  <c r="C37" i="3"/>
  <c r="Q36" i="3"/>
  <c r="P36" i="3"/>
  <c r="O36" i="3"/>
  <c r="J36" i="3" s="1"/>
  <c r="N36" i="3"/>
  <c r="M36" i="3"/>
  <c r="L36" i="3"/>
  <c r="F36" i="3"/>
  <c r="C36" i="3"/>
  <c r="Q35" i="3"/>
  <c r="P35" i="3"/>
  <c r="O35" i="3"/>
  <c r="J35" i="3" s="1"/>
  <c r="N35" i="3"/>
  <c r="M35" i="3"/>
  <c r="L35" i="3"/>
  <c r="F35" i="3"/>
  <c r="C35" i="3"/>
  <c r="Q32" i="3"/>
  <c r="P32" i="3"/>
  <c r="L32" i="3"/>
  <c r="J32" i="3"/>
  <c r="F32" i="3"/>
  <c r="C32" i="3"/>
  <c r="Q31" i="3"/>
  <c r="P31" i="3"/>
  <c r="L31" i="3"/>
  <c r="J31" i="3"/>
  <c r="F31" i="3"/>
  <c r="C31" i="3"/>
  <c r="Q41" i="3"/>
  <c r="P41" i="3"/>
  <c r="N41" i="3"/>
  <c r="M41" i="3"/>
  <c r="L41" i="3"/>
  <c r="J41" i="3"/>
  <c r="F41" i="3"/>
  <c r="C41" i="3"/>
  <c r="Q40" i="3"/>
  <c r="P40" i="3"/>
  <c r="N40" i="3"/>
  <c r="M40" i="3"/>
  <c r="L40" i="3"/>
  <c r="J40" i="3"/>
  <c r="F40" i="3"/>
  <c r="C40" i="3"/>
  <c r="Q39" i="3"/>
  <c r="P39" i="3"/>
  <c r="N39" i="3"/>
  <c r="M39" i="3"/>
  <c r="L39" i="3"/>
  <c r="J39" i="3"/>
  <c r="F39" i="3"/>
  <c r="C39" i="3"/>
  <c r="Q38" i="3"/>
  <c r="P38" i="3"/>
  <c r="N38" i="3"/>
  <c r="M38" i="3"/>
  <c r="L38" i="3"/>
  <c r="J38" i="3"/>
  <c r="F38" i="3"/>
  <c r="C38" i="3"/>
  <c r="Q34" i="3"/>
  <c r="P34" i="3"/>
  <c r="N34" i="3"/>
  <c r="M34" i="3"/>
  <c r="L34" i="3"/>
  <c r="J34" i="3"/>
  <c r="F34" i="3"/>
  <c r="C34" i="3"/>
  <c r="Q33" i="3"/>
  <c r="P33" i="3"/>
  <c r="N33" i="3"/>
  <c r="M33" i="3"/>
  <c r="L33" i="3"/>
  <c r="J33" i="3"/>
  <c r="F33" i="3"/>
  <c r="C33" i="3"/>
  <c r="Q30" i="3"/>
  <c r="P30" i="3"/>
  <c r="N30" i="3"/>
  <c r="M30" i="3"/>
  <c r="L30" i="3"/>
  <c r="J30" i="3"/>
  <c r="F30" i="3"/>
  <c r="C30" i="3"/>
  <c r="Q29" i="3"/>
  <c r="P29" i="3"/>
  <c r="N29" i="3"/>
  <c r="M29" i="3"/>
  <c r="L29" i="3"/>
  <c r="J29" i="3"/>
  <c r="F29" i="3"/>
  <c r="C29" i="3"/>
  <c r="Q28" i="3"/>
  <c r="P28" i="3"/>
  <c r="N28" i="3"/>
  <c r="M28" i="3"/>
  <c r="L28" i="3"/>
  <c r="J28" i="3"/>
  <c r="F28" i="3"/>
  <c r="C28" i="3"/>
  <c r="Q27" i="3"/>
  <c r="P27" i="3"/>
  <c r="N27" i="3"/>
  <c r="M27" i="3"/>
  <c r="L27" i="3"/>
  <c r="J27" i="3"/>
  <c r="F27" i="3"/>
  <c r="C27" i="3"/>
  <c r="Q26" i="3"/>
  <c r="P26" i="3"/>
  <c r="N26" i="3"/>
  <c r="M26" i="3"/>
  <c r="L26" i="3"/>
  <c r="J26" i="3"/>
  <c r="F26" i="3"/>
  <c r="C26" i="3"/>
  <c r="Q25" i="3"/>
  <c r="P25" i="3"/>
  <c r="N25" i="3"/>
  <c r="M25" i="3"/>
  <c r="L25" i="3"/>
  <c r="J25" i="3"/>
  <c r="F25" i="3"/>
  <c r="C25" i="3"/>
  <c r="Q24" i="3"/>
  <c r="P24" i="3"/>
  <c r="N24" i="3"/>
  <c r="M24" i="3"/>
  <c r="L24" i="3"/>
  <c r="J24" i="3"/>
  <c r="F24" i="3"/>
  <c r="C24" i="3"/>
  <c r="Q23" i="3"/>
  <c r="P23" i="3"/>
  <c r="N23" i="3"/>
  <c r="M23" i="3"/>
  <c r="L23" i="3"/>
  <c r="J23" i="3"/>
  <c r="F23" i="3"/>
  <c r="C23" i="3"/>
  <c r="Q22" i="3"/>
  <c r="P22" i="3"/>
  <c r="N22" i="3"/>
  <c r="M22" i="3"/>
  <c r="L22" i="3"/>
  <c r="J22" i="3"/>
  <c r="F22" i="3"/>
  <c r="C22" i="3"/>
  <c r="Q21" i="3"/>
  <c r="P21" i="3"/>
  <c r="N21" i="3"/>
  <c r="M21" i="3"/>
  <c r="L21" i="3"/>
  <c r="J21" i="3"/>
  <c r="F21" i="3"/>
  <c r="C21" i="3"/>
  <c r="Q20" i="3"/>
  <c r="P20" i="3"/>
  <c r="N20" i="3"/>
  <c r="M20" i="3"/>
  <c r="L20" i="3"/>
  <c r="J20" i="3"/>
  <c r="F20" i="3"/>
  <c r="C20" i="3"/>
  <c r="Q19" i="3"/>
  <c r="P19" i="3"/>
  <c r="N19" i="3"/>
  <c r="M19" i="3"/>
  <c r="L19" i="3"/>
  <c r="J19" i="3"/>
  <c r="F19" i="3"/>
  <c r="C19" i="3"/>
  <c r="Q18" i="3"/>
  <c r="P18" i="3"/>
  <c r="N18" i="3"/>
  <c r="M18" i="3"/>
  <c r="L18" i="3"/>
  <c r="J18" i="3"/>
  <c r="F18" i="3"/>
  <c r="C18" i="3"/>
  <c r="Q17" i="3"/>
  <c r="P17" i="3"/>
  <c r="N17" i="3"/>
  <c r="M17" i="3"/>
  <c r="L17" i="3"/>
  <c r="J17" i="3"/>
  <c r="F17" i="3"/>
  <c r="C17" i="3"/>
  <c r="Q16" i="3"/>
  <c r="P16" i="3"/>
  <c r="N16" i="3"/>
  <c r="M16" i="3"/>
  <c r="L16" i="3"/>
  <c r="J16" i="3"/>
  <c r="F16" i="3"/>
  <c r="C16" i="3"/>
  <c r="Q15" i="3"/>
  <c r="P15" i="3"/>
  <c r="N15" i="3"/>
  <c r="M15" i="3"/>
  <c r="L15" i="3"/>
  <c r="J15" i="3"/>
  <c r="F15" i="3"/>
  <c r="C15" i="3"/>
  <c r="Q14" i="3"/>
  <c r="P14" i="3"/>
  <c r="N14" i="3"/>
  <c r="M14" i="3"/>
  <c r="L14" i="3"/>
  <c r="J14" i="3"/>
  <c r="F14" i="3"/>
  <c r="C14" i="3"/>
  <c r="Q13" i="3"/>
  <c r="P13" i="3"/>
  <c r="N13" i="3"/>
  <c r="M13" i="3"/>
  <c r="L13" i="3"/>
  <c r="J13" i="3"/>
  <c r="F13" i="3"/>
  <c r="C13" i="3"/>
  <c r="Q12" i="3"/>
  <c r="P12" i="3"/>
  <c r="N12" i="3"/>
  <c r="M12" i="3"/>
  <c r="L12" i="3"/>
  <c r="J12" i="3"/>
  <c r="F12" i="3"/>
  <c r="C12" i="3"/>
  <c r="R35" i="3" l="1"/>
  <c r="R969" i="3"/>
  <c r="R874" i="3"/>
  <c r="R972" i="3"/>
  <c r="R974" i="3"/>
  <c r="R985" i="3"/>
  <c r="R431" i="3"/>
  <c r="R448" i="3"/>
  <c r="R674" i="3"/>
  <c r="R675" i="3"/>
  <c r="R581" i="3"/>
  <c r="R585" i="3"/>
  <c r="R563" i="3"/>
  <c r="R670" i="3"/>
  <c r="R669" i="3"/>
  <c r="R582" i="3"/>
  <c r="R586" i="3"/>
  <c r="R594" i="3"/>
  <c r="R870" i="3"/>
  <c r="R871" i="3"/>
  <c r="R875" i="3"/>
  <c r="R877" i="3"/>
  <c r="R878" i="3"/>
  <c r="R879" i="3"/>
  <c r="R880" i="3"/>
  <c r="R881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1" i="3"/>
  <c r="R902" i="3"/>
  <c r="R906" i="3"/>
  <c r="R907" i="3"/>
  <c r="R908" i="3"/>
  <c r="R923" i="3"/>
  <c r="R924" i="3"/>
  <c r="R925" i="3"/>
  <c r="R926" i="3"/>
  <c r="R927" i="3"/>
  <c r="R928" i="3"/>
  <c r="R911" i="3"/>
  <c r="R912" i="3"/>
  <c r="R913" i="3"/>
  <c r="R914" i="3"/>
  <c r="R915" i="3"/>
  <c r="R940" i="3"/>
  <c r="R941" i="3"/>
  <c r="R942" i="3"/>
  <c r="R943" i="3"/>
  <c r="R944" i="3"/>
  <c r="R904" i="3"/>
  <c r="R905" i="3"/>
  <c r="R929" i="3"/>
  <c r="R930" i="3"/>
  <c r="R931" i="3"/>
  <c r="R932" i="3"/>
  <c r="R933" i="3"/>
  <c r="R934" i="3"/>
  <c r="R935" i="3"/>
  <c r="R936" i="3"/>
  <c r="R938" i="3"/>
  <c r="R939" i="3"/>
  <c r="R916" i="3"/>
  <c r="R917" i="3"/>
  <c r="R919" i="3"/>
  <c r="R920" i="3"/>
  <c r="R921" i="3"/>
  <c r="R922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261" i="3"/>
  <c r="R102" i="3"/>
  <c r="R296" i="3"/>
  <c r="R298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3" i="3"/>
  <c r="R324" i="3"/>
  <c r="R325" i="3"/>
  <c r="R326" i="3"/>
  <c r="R327" i="3"/>
  <c r="R328" i="3"/>
  <c r="R329" i="3"/>
  <c r="R321" i="3"/>
  <c r="R322" i="3"/>
  <c r="R671" i="3"/>
  <c r="R210" i="3"/>
  <c r="R141" i="3"/>
  <c r="R142" i="3"/>
  <c r="R143" i="3"/>
  <c r="R144" i="3"/>
  <c r="R145" i="3"/>
  <c r="R146" i="3"/>
  <c r="R147" i="3"/>
  <c r="R148" i="3"/>
  <c r="R135" i="3"/>
  <c r="R149" i="3"/>
  <c r="R150" i="3"/>
  <c r="R151" i="3"/>
  <c r="R152" i="3"/>
  <c r="R153" i="3"/>
  <c r="R154" i="3"/>
  <c r="R156" i="3"/>
  <c r="R157" i="3"/>
  <c r="R158" i="3"/>
  <c r="R159" i="3"/>
  <c r="R161" i="3"/>
  <c r="R162" i="3"/>
  <c r="R169" i="3"/>
  <c r="R170" i="3"/>
  <c r="R171" i="3"/>
  <c r="R172" i="3"/>
  <c r="R173" i="3"/>
  <c r="R163" i="3"/>
  <c r="R164" i="3"/>
  <c r="R165" i="3"/>
  <c r="R166" i="3"/>
  <c r="R167" i="3"/>
  <c r="R175" i="3"/>
  <c r="R176" i="3"/>
  <c r="R177" i="3"/>
  <c r="R178" i="3"/>
  <c r="R179" i="3"/>
  <c r="R181" i="3"/>
  <c r="R182" i="3"/>
  <c r="R183" i="3"/>
  <c r="R192" i="3"/>
  <c r="R193" i="3"/>
  <c r="R194" i="3"/>
  <c r="R195" i="3"/>
  <c r="R236" i="3"/>
  <c r="R323" i="3"/>
  <c r="R314" i="3"/>
  <c r="R315" i="3"/>
  <c r="R316" i="3"/>
  <c r="R317" i="3"/>
  <c r="R318" i="3"/>
  <c r="R31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94" i="3"/>
  <c r="R402" i="3"/>
  <c r="R410" i="3"/>
  <c r="R580" i="3"/>
  <c r="R579" i="3"/>
  <c r="R591" i="3"/>
  <c r="R612" i="3"/>
  <c r="R761" i="3"/>
  <c r="R797" i="3"/>
  <c r="R798" i="3"/>
  <c r="R799" i="3"/>
  <c r="R802" i="3"/>
  <c r="R803" i="3"/>
  <c r="R804" i="3"/>
  <c r="R999" i="3"/>
  <c r="R600" i="3"/>
  <c r="R673" i="3"/>
  <c r="R787" i="3"/>
  <c r="R820" i="3"/>
  <c r="R966" i="3"/>
  <c r="R103" i="3"/>
  <c r="R138" i="3"/>
  <c r="R222" i="3"/>
  <c r="R239" i="3"/>
  <c r="R583" i="3"/>
  <c r="R84" i="3"/>
  <c r="R85" i="3"/>
  <c r="R86" i="3"/>
  <c r="R245" i="3"/>
  <c r="R209" i="3"/>
  <c r="R958" i="3"/>
  <c r="R32" i="3"/>
  <c r="R82" i="3"/>
  <c r="R260" i="3"/>
  <c r="R295" i="3"/>
  <c r="R425" i="3"/>
  <c r="R1006" i="3"/>
  <c r="R589" i="3"/>
  <c r="R597" i="3"/>
  <c r="R601" i="3"/>
  <c r="R220" i="3"/>
  <c r="R226" i="3"/>
  <c r="R227" i="3"/>
  <c r="R228" i="3"/>
  <c r="R229" i="3"/>
  <c r="R230" i="3"/>
  <c r="R235" i="3"/>
  <c r="R937" i="3"/>
  <c r="R882" i="3"/>
  <c r="R36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610" i="3"/>
  <c r="R973" i="3"/>
  <c r="R984" i="3"/>
  <c r="R140" i="3"/>
  <c r="R238" i="3"/>
  <c r="R397" i="3"/>
  <c r="R405" i="3"/>
  <c r="R413" i="3"/>
  <c r="R584" i="3"/>
  <c r="R592" i="3"/>
  <c r="R758" i="3"/>
  <c r="R762" i="3"/>
  <c r="R781" i="3"/>
  <c r="R855" i="3"/>
  <c r="R989" i="3"/>
  <c r="R1007" i="3"/>
  <c r="R31" i="3"/>
  <c r="R184" i="3"/>
  <c r="R224" i="3"/>
  <c r="R221" i="3"/>
  <c r="R232" i="3"/>
  <c r="R237" i="3"/>
  <c r="R396" i="3"/>
  <c r="R404" i="3"/>
  <c r="R412" i="3"/>
  <c r="R561" i="3"/>
  <c r="R766" i="3"/>
  <c r="R819" i="3"/>
  <c r="R970" i="3"/>
  <c r="R1000" i="3"/>
  <c r="R92" i="3"/>
  <c r="R105" i="3"/>
  <c r="R106" i="3"/>
  <c r="R107" i="3"/>
  <c r="R108" i="3"/>
  <c r="R116" i="3"/>
  <c r="R117" i="3"/>
  <c r="R118" i="3"/>
  <c r="R109" i="3"/>
  <c r="R111" i="3"/>
  <c r="R119" i="3"/>
  <c r="R120" i="3"/>
  <c r="R121" i="3"/>
  <c r="R122" i="3"/>
  <c r="R112" i="3"/>
  <c r="R113" i="3"/>
  <c r="R115" i="3"/>
  <c r="R123" i="3"/>
  <c r="R124" i="3"/>
  <c r="R125" i="3"/>
  <c r="R127" i="3"/>
  <c r="R128" i="3"/>
  <c r="R129" i="3"/>
  <c r="R130" i="3"/>
  <c r="R131" i="3"/>
  <c r="R132" i="3"/>
  <c r="R133" i="3"/>
  <c r="R136" i="3"/>
  <c r="R259" i="3"/>
  <c r="R395" i="3"/>
  <c r="R403" i="3"/>
  <c r="R411" i="3"/>
  <c r="R611" i="3"/>
  <c r="R614" i="3"/>
  <c r="R965" i="3"/>
  <c r="R104" i="3"/>
  <c r="R234" i="3"/>
  <c r="R252" i="3"/>
  <c r="R253" i="3"/>
  <c r="R255" i="3"/>
  <c r="R256" i="3"/>
  <c r="R258" i="3"/>
  <c r="R223" i="3"/>
  <c r="R233" i="3"/>
  <c r="R246" i="3"/>
  <c r="R299" i="3"/>
  <c r="R599" i="3"/>
  <c r="R241" i="3"/>
  <c r="R242" i="3"/>
  <c r="R243" i="3"/>
  <c r="R244" i="3"/>
  <c r="R249" i="3"/>
  <c r="R250" i="3"/>
  <c r="R251" i="3"/>
  <c r="R190" i="3"/>
  <c r="R205" i="3"/>
  <c r="R52" i="3"/>
  <c r="R53" i="3"/>
  <c r="R54" i="3"/>
  <c r="R55" i="3"/>
  <c r="R67" i="3"/>
  <c r="R68" i="3"/>
  <c r="R70" i="3"/>
  <c r="R71" i="3"/>
  <c r="R57" i="3"/>
  <c r="R58" i="3"/>
  <c r="R59" i="3"/>
  <c r="R60" i="3"/>
  <c r="R61" i="3"/>
  <c r="R62" i="3"/>
  <c r="R63" i="3"/>
  <c r="R64" i="3"/>
  <c r="R66" i="3"/>
  <c r="R72" i="3"/>
  <c r="R73" i="3"/>
  <c r="R74" i="3"/>
  <c r="R94" i="3"/>
  <c r="R95" i="3"/>
  <c r="R96" i="3"/>
  <c r="R139" i="3"/>
  <c r="R218" i="3"/>
  <c r="R426" i="3"/>
  <c r="R12" i="3"/>
  <c r="R13" i="3"/>
  <c r="R14" i="3"/>
  <c r="R15" i="3"/>
  <c r="R16" i="3"/>
  <c r="R17" i="3"/>
  <c r="R93" i="3"/>
  <c r="R45" i="3"/>
  <c r="R46" i="3"/>
  <c r="R47" i="3"/>
  <c r="R48" i="3"/>
  <c r="R49" i="3"/>
  <c r="R197" i="3"/>
  <c r="R198" i="3"/>
  <c r="R199" i="3"/>
  <c r="R200" i="3"/>
  <c r="R201" i="3"/>
  <c r="R202" i="3"/>
  <c r="R203" i="3"/>
  <c r="R204" i="3"/>
  <c r="R213" i="3"/>
  <c r="R214" i="3"/>
  <c r="R215" i="3"/>
  <c r="R216" i="3"/>
  <c r="R217" i="3"/>
  <c r="R263" i="3"/>
  <c r="R264" i="3"/>
  <c r="R265" i="3"/>
  <c r="R266" i="3"/>
  <c r="R267" i="3"/>
  <c r="R268" i="3"/>
  <c r="R269" i="3"/>
  <c r="R270" i="3"/>
  <c r="R271" i="3"/>
  <c r="R283" i="3"/>
  <c r="R284" i="3"/>
  <c r="R285" i="3"/>
  <c r="R286" i="3"/>
  <c r="R272" i="3"/>
  <c r="R273" i="3"/>
  <c r="R274" i="3"/>
  <c r="R275" i="3"/>
  <c r="R208" i="3"/>
  <c r="R392" i="3"/>
  <c r="R400" i="3"/>
  <c r="R408" i="3"/>
  <c r="R676" i="3"/>
  <c r="R677" i="3"/>
  <c r="R678" i="3"/>
  <c r="R680" i="3"/>
  <c r="R681" i="3"/>
  <c r="R682" i="3"/>
  <c r="R683" i="3"/>
  <c r="R684" i="3"/>
  <c r="R685" i="3"/>
  <c r="R692" i="3"/>
  <c r="R694" i="3"/>
  <c r="R695" i="3"/>
  <c r="R696" i="3"/>
  <c r="R686" i="3"/>
  <c r="R687" i="3"/>
  <c r="R688" i="3"/>
  <c r="R689" i="3"/>
  <c r="R690" i="3"/>
  <c r="R691" i="3"/>
  <c r="R697" i="3"/>
  <c r="R698" i="3"/>
  <c r="R699" i="3"/>
  <c r="R700" i="3"/>
  <c r="R708" i="3"/>
  <c r="R715" i="3"/>
  <c r="R716" i="3"/>
  <c r="R717" i="3"/>
  <c r="R718" i="3"/>
  <c r="R720" i="3"/>
  <c r="R702" i="3"/>
  <c r="R703" i="3"/>
  <c r="R704" i="3"/>
  <c r="R705" i="3"/>
  <c r="R706" i="3"/>
  <c r="R739" i="3"/>
  <c r="R741" i="3"/>
  <c r="R742" i="3"/>
  <c r="R743" i="3"/>
  <c r="R712" i="3"/>
  <c r="R713" i="3"/>
  <c r="R714" i="3"/>
  <c r="R721" i="3"/>
  <c r="R722" i="3"/>
  <c r="R723" i="3"/>
  <c r="R724" i="3"/>
  <c r="R725" i="3"/>
  <c r="R733" i="3"/>
  <c r="R734" i="3"/>
  <c r="R736" i="3"/>
  <c r="R737" i="3"/>
  <c r="R738" i="3"/>
  <c r="R726" i="3"/>
  <c r="R727" i="3"/>
  <c r="R728" i="3"/>
  <c r="R729" i="3"/>
  <c r="R730" i="3"/>
  <c r="R731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957" i="3"/>
  <c r="R964" i="3"/>
  <c r="R983" i="3"/>
  <c r="R991" i="3"/>
  <c r="R992" i="3"/>
  <c r="R994" i="3"/>
  <c r="R995" i="3"/>
  <c r="R978" i="3"/>
  <c r="R276" i="3"/>
  <c r="R277" i="3"/>
  <c r="R278" i="3"/>
  <c r="R279" i="3"/>
  <c r="R280" i="3"/>
  <c r="R281" i="3"/>
  <c r="R282" i="3"/>
  <c r="R287" i="3"/>
  <c r="R288" i="3"/>
  <c r="R289" i="3"/>
  <c r="R290" i="3"/>
  <c r="R291" i="3"/>
  <c r="R292" i="3"/>
  <c r="R293" i="3"/>
  <c r="R294" i="3"/>
  <c r="R393" i="3"/>
  <c r="R401" i="3"/>
  <c r="R409" i="3"/>
  <c r="R478" i="3"/>
  <c r="R562" i="3"/>
  <c r="R566" i="3"/>
  <c r="R616" i="3"/>
  <c r="R617" i="3"/>
  <c r="R618" i="3"/>
  <c r="R619" i="3"/>
  <c r="R620" i="3"/>
  <c r="R621" i="3"/>
  <c r="R622" i="3"/>
  <c r="R624" i="3"/>
  <c r="R626" i="3"/>
  <c r="R627" i="3"/>
  <c r="R628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6" i="3"/>
  <c r="R647" i="3"/>
  <c r="R648" i="3"/>
  <c r="R649" i="3"/>
  <c r="R650" i="3"/>
  <c r="R652" i="3"/>
  <c r="R653" i="3"/>
  <c r="R654" i="3"/>
  <c r="R656" i="3"/>
  <c r="R659" i="3"/>
  <c r="R660" i="3"/>
  <c r="R661" i="3"/>
  <c r="R662" i="3"/>
  <c r="R664" i="3"/>
  <c r="R665" i="3"/>
  <c r="R666" i="3"/>
  <c r="R667" i="3"/>
  <c r="R668" i="3"/>
  <c r="R657" i="3"/>
  <c r="R765" i="3"/>
  <c r="R775" i="3"/>
  <c r="R786" i="3"/>
  <c r="R818" i="3"/>
  <c r="R963" i="3"/>
  <c r="R990" i="3"/>
  <c r="R982" i="3"/>
  <c r="R391" i="3"/>
  <c r="R399" i="3"/>
  <c r="R407" i="3"/>
  <c r="R490" i="3"/>
  <c r="R603" i="3"/>
  <c r="R631" i="3"/>
  <c r="R768" i="3"/>
  <c r="R773" i="3"/>
  <c r="R784" i="3"/>
  <c r="R807" i="3"/>
  <c r="R808" i="3"/>
  <c r="R809" i="3"/>
  <c r="R810" i="3"/>
  <c r="R811" i="3"/>
  <c r="R812" i="3"/>
  <c r="R813" i="3"/>
  <c r="R814" i="3"/>
  <c r="R815" i="3"/>
  <c r="R816" i="3"/>
  <c r="R817" i="3"/>
  <c r="R996" i="3"/>
  <c r="R997" i="3"/>
  <c r="R998" i="3"/>
  <c r="R1003" i="3"/>
  <c r="R1004" i="3"/>
  <c r="R1005" i="3"/>
  <c r="R383" i="3"/>
  <c r="R384" i="3"/>
  <c r="R385" i="3"/>
  <c r="R386" i="3"/>
  <c r="R387" i="3"/>
  <c r="R388" i="3"/>
  <c r="R389" i="3"/>
  <c r="R390" i="3"/>
  <c r="R398" i="3"/>
  <c r="R406" i="3"/>
  <c r="R414" i="3"/>
  <c r="R430" i="3"/>
  <c r="R432" i="3"/>
  <c r="R434" i="3"/>
  <c r="R435" i="3"/>
  <c r="R436" i="3"/>
  <c r="R437" i="3"/>
  <c r="R438" i="3"/>
  <c r="R439" i="3"/>
  <c r="R440" i="3"/>
  <c r="R442" i="3"/>
  <c r="R443" i="3"/>
  <c r="R444" i="3"/>
  <c r="R445" i="3"/>
  <c r="R479" i="3"/>
  <c r="R602" i="3"/>
  <c r="R760" i="3"/>
  <c r="R770" i="3"/>
  <c r="R792" i="3"/>
  <c r="R793" i="3"/>
  <c r="R794" i="3"/>
  <c r="R795" i="3"/>
  <c r="R1002" i="3"/>
  <c r="R423" i="3"/>
  <c r="R564" i="3"/>
  <c r="R767" i="3"/>
  <c r="R790" i="3"/>
  <c r="R988" i="3"/>
  <c r="R910" i="3"/>
  <c r="R909" i="3"/>
  <c r="R711" i="3"/>
  <c r="R710" i="3"/>
  <c r="R709" i="3"/>
  <c r="R707" i="3"/>
  <c r="R19" i="3"/>
  <c r="R21" i="3"/>
  <c r="R23" i="3"/>
  <c r="R26" i="3"/>
  <c r="R28" i="3"/>
  <c r="R30" i="3"/>
  <c r="R33" i="3"/>
  <c r="R38" i="3"/>
  <c r="R39" i="3"/>
  <c r="R37" i="3"/>
  <c r="R50" i="3"/>
  <c r="R51" i="3"/>
  <c r="R42" i="3"/>
  <c r="R44" i="3"/>
  <c r="R207" i="3"/>
  <c r="R981" i="3"/>
  <c r="R18" i="3"/>
  <c r="R20" i="3"/>
  <c r="R22" i="3"/>
  <c r="R24" i="3"/>
  <c r="R25" i="3"/>
  <c r="R27" i="3"/>
  <c r="R29" i="3"/>
  <c r="R34" i="3"/>
  <c r="R41" i="3"/>
  <c r="R206" i="3"/>
  <c r="R247" i="3"/>
  <c r="R487" i="3"/>
  <c r="R488" i="3"/>
  <c r="R495" i="3"/>
  <c r="R496" i="3"/>
  <c r="R498" i="3"/>
  <c r="R499" i="3"/>
  <c r="R500" i="3"/>
  <c r="R501" i="3"/>
  <c r="R502" i="3"/>
  <c r="R503" i="3"/>
  <c r="R504" i="3"/>
  <c r="R506" i="3"/>
  <c r="R507" i="3"/>
  <c r="R508" i="3"/>
  <c r="R509" i="3"/>
  <c r="R212" i="3"/>
  <c r="R211" i="3"/>
  <c r="R257" i="3"/>
  <c r="R83" i="3"/>
  <c r="R87" i="3"/>
  <c r="R88" i="3"/>
  <c r="R89" i="3"/>
  <c r="R90" i="3"/>
  <c r="R91" i="3"/>
  <c r="R77" i="3"/>
  <c r="R79" i="3"/>
  <c r="R80" i="3"/>
  <c r="R97" i="3"/>
  <c r="R98" i="3"/>
  <c r="R99" i="3"/>
  <c r="R100" i="3"/>
  <c r="R101" i="3"/>
  <c r="R297" i="3"/>
  <c r="R421" i="3"/>
  <c r="R424" i="3"/>
  <c r="R449" i="3"/>
  <c r="R450" i="3"/>
  <c r="R451" i="3"/>
  <c r="R452" i="3"/>
  <c r="R453" i="3"/>
  <c r="R454" i="3"/>
  <c r="R470" i="3"/>
  <c r="R471" i="3"/>
  <c r="R472" i="3"/>
  <c r="R473" i="3"/>
  <c r="R456" i="3"/>
  <c r="R457" i="3"/>
  <c r="R458" i="3"/>
  <c r="R460" i="3"/>
  <c r="R462" i="3"/>
  <c r="R463" i="3"/>
  <c r="R464" i="3"/>
  <c r="R465" i="3"/>
  <c r="R466" i="3"/>
  <c r="R467" i="3"/>
  <c r="R468" i="3"/>
  <c r="R474" i="3"/>
  <c r="R475" i="3"/>
  <c r="R476" i="3"/>
  <c r="R477" i="3"/>
  <c r="R481" i="3"/>
  <c r="R483" i="3"/>
  <c r="R484" i="3"/>
  <c r="R485" i="3"/>
  <c r="R486" i="3"/>
  <c r="R491" i="3"/>
  <c r="R492" i="3"/>
  <c r="R493" i="3"/>
  <c r="R489" i="3"/>
  <c r="R587" i="3"/>
  <c r="R595" i="3"/>
  <c r="R977" i="3"/>
  <c r="R75" i="3"/>
  <c r="R76" i="3"/>
  <c r="R137" i="3"/>
  <c r="R231" i="3"/>
  <c r="R248" i="3"/>
  <c r="R415" i="3"/>
  <c r="R416" i="3"/>
  <c r="R417" i="3"/>
  <c r="R418" i="3"/>
  <c r="R419" i="3"/>
  <c r="R427" i="3"/>
  <c r="R428" i="3"/>
  <c r="R429" i="3"/>
  <c r="R480" i="3"/>
  <c r="R630" i="3"/>
  <c r="R777" i="3"/>
  <c r="R976" i="3"/>
  <c r="R987" i="3"/>
  <c r="R446" i="3"/>
  <c r="R782" i="3"/>
  <c r="R806" i="3"/>
  <c r="R975" i="3"/>
  <c r="R986" i="3"/>
  <c r="R422" i="3"/>
  <c r="R191" i="3"/>
  <c r="R510" i="3"/>
  <c r="R511" i="3"/>
  <c r="R524" i="3"/>
  <c r="R525" i="3"/>
  <c r="R526" i="3"/>
  <c r="R528" i="3"/>
  <c r="R529" i="3"/>
  <c r="R512" i="3"/>
  <c r="R513" i="3"/>
  <c r="R514" i="3"/>
  <c r="R515" i="3"/>
  <c r="R516" i="3"/>
  <c r="R517" i="3"/>
  <c r="R518" i="3"/>
  <c r="R519" i="3"/>
  <c r="R520" i="3"/>
  <c r="R521" i="3"/>
  <c r="R522" i="3"/>
  <c r="R530" i="3"/>
  <c r="R531" i="3"/>
  <c r="R532" i="3"/>
  <c r="R534" i="3"/>
  <c r="R535" i="3"/>
  <c r="R536" i="3"/>
  <c r="R537" i="3"/>
  <c r="R538" i="3"/>
  <c r="R539" i="3"/>
  <c r="R547" i="3"/>
  <c r="R548" i="3"/>
  <c r="R549" i="3"/>
  <c r="R551" i="3"/>
  <c r="R552" i="3"/>
  <c r="R553" i="3"/>
  <c r="R554" i="3"/>
  <c r="R555" i="3"/>
  <c r="R556" i="3"/>
  <c r="R557" i="3"/>
  <c r="R559" i="3"/>
  <c r="R560" i="3"/>
  <c r="R540" i="3"/>
  <c r="R541" i="3"/>
  <c r="R542" i="3"/>
  <c r="R544" i="3"/>
  <c r="R545" i="3"/>
  <c r="R546" i="3"/>
  <c r="R567" i="3"/>
  <c r="R568" i="3"/>
  <c r="R569" i="3"/>
  <c r="R570" i="3"/>
  <c r="R572" i="3"/>
  <c r="R573" i="3"/>
  <c r="R574" i="3"/>
  <c r="R575" i="3"/>
  <c r="R576" i="3"/>
  <c r="R577" i="3"/>
  <c r="R578" i="3"/>
  <c r="R588" i="3"/>
  <c r="R596" i="3"/>
  <c r="R658" i="3"/>
  <c r="R757" i="3"/>
  <c r="R772" i="3"/>
  <c r="R783" i="3"/>
  <c r="R791" i="3"/>
  <c r="R968" i="3"/>
  <c r="R971" i="3"/>
  <c r="R604" i="3"/>
  <c r="R605" i="3"/>
  <c r="R606" i="3"/>
  <c r="R608" i="3"/>
  <c r="R789" i="3"/>
  <c r="R821" i="3"/>
  <c r="R822" i="3"/>
  <c r="R823" i="3"/>
  <c r="R824" i="3"/>
  <c r="R825" i="3"/>
  <c r="R827" i="3"/>
  <c r="R842" i="3"/>
  <c r="R843" i="3"/>
  <c r="R844" i="3"/>
  <c r="R845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6" i="3"/>
  <c r="R847" i="3"/>
  <c r="R848" i="3"/>
  <c r="R849" i="3"/>
  <c r="R851" i="3"/>
  <c r="R852" i="3"/>
  <c r="R853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9" i="3"/>
  <c r="R967" i="3"/>
  <c r="R593" i="3"/>
  <c r="R780" i="3"/>
  <c r="R961" i="3"/>
  <c r="R962" i="3"/>
  <c r="R1001" i="3"/>
  <c r="R764" i="3"/>
  <c r="R769" i="3"/>
  <c r="R788" i="3"/>
  <c r="R776" i="3"/>
  <c r="R805" i="3"/>
  <c r="R872" i="3"/>
  <c r="R960" i="3"/>
  <c r="R980" i="3"/>
  <c r="R609" i="3"/>
  <c r="R672" i="3"/>
  <c r="R873" i="3"/>
  <c r="R959" i="3"/>
  <c r="R979" i="3"/>
  <c r="R590" i="3"/>
  <c r="R598" i="3"/>
  <c r="R759" i="3"/>
  <c r="R774" i="3"/>
  <c r="R785" i="3"/>
  <c r="R800" i="3"/>
  <c r="R110" i="3"/>
  <c r="R134" i="3"/>
  <c r="R174" i="3"/>
  <c r="R189" i="3"/>
  <c r="R240" i="3"/>
  <c r="R254" i="3"/>
  <c r="R382" i="3"/>
  <c r="R188" i="3"/>
  <c r="R43" i="3"/>
  <c r="R78" i="3"/>
  <c r="R114" i="3"/>
  <c r="R155" i="3"/>
  <c r="R187" i="3"/>
  <c r="R312" i="3"/>
  <c r="R69" i="3"/>
  <c r="R81" i="3"/>
  <c r="R126" i="3"/>
  <c r="R160" i="3"/>
  <c r="R180" i="3"/>
  <c r="R186" i="3"/>
  <c r="R262" i="3"/>
  <c r="R320" i="3"/>
  <c r="R185" i="3"/>
  <c r="R225" i="3"/>
  <c r="R40" i="3"/>
  <c r="R56" i="3"/>
  <c r="R65" i="3"/>
  <c r="R168" i="3"/>
  <c r="R196" i="3"/>
  <c r="R219" i="3"/>
  <c r="R420" i="3"/>
  <c r="R455" i="3"/>
  <c r="R482" i="3"/>
  <c r="R527" i="3"/>
  <c r="R550" i="3"/>
  <c r="R565" i="3"/>
  <c r="R615" i="3"/>
  <c r="R663" i="3"/>
  <c r="R701" i="3"/>
  <c r="R735" i="3"/>
  <c r="R826" i="3"/>
  <c r="R900" i="3"/>
  <c r="R771" i="3"/>
  <c r="R801" i="3"/>
  <c r="R447" i="3"/>
  <c r="R459" i="3"/>
  <c r="R494" i="3"/>
  <c r="R558" i="3"/>
  <c r="R607" i="3"/>
  <c r="R623" i="3"/>
  <c r="R629" i="3"/>
  <c r="R645" i="3"/>
  <c r="R433" i="3"/>
  <c r="R461" i="3"/>
  <c r="R497" i="3"/>
  <c r="R523" i="3"/>
  <c r="R543" i="3"/>
  <c r="R613" i="3"/>
  <c r="R625" i="3"/>
  <c r="R651" i="3"/>
  <c r="R679" i="3"/>
  <c r="R719" i="3"/>
  <c r="R732" i="3"/>
  <c r="R763" i="3"/>
  <c r="R779" i="3"/>
  <c r="R850" i="3"/>
  <c r="R903" i="3"/>
  <c r="R778" i="3"/>
  <c r="R441" i="3"/>
  <c r="R469" i="3"/>
  <c r="R505" i="3"/>
  <c r="R533" i="3"/>
  <c r="R571" i="3"/>
  <c r="R655" i="3"/>
  <c r="R693" i="3"/>
  <c r="R740" i="3"/>
  <c r="R796" i="3"/>
  <c r="R868" i="3"/>
  <c r="R854" i="3"/>
  <c r="R876" i="3"/>
  <c r="R918" i="3"/>
  <c r="R993" i="3"/>
</calcChain>
</file>

<file path=xl/sharedStrings.xml><?xml version="1.0" encoding="utf-8"?>
<sst xmlns="http://schemas.openxmlformats.org/spreadsheetml/2006/main" count="6184" uniqueCount="148">
  <si>
    <t>Letovisko</t>
  </si>
  <si>
    <t>Od</t>
  </si>
  <si>
    <t>Do</t>
  </si>
  <si>
    <t>Strava</t>
  </si>
  <si>
    <t>Kat.</t>
  </si>
  <si>
    <t>3*</t>
  </si>
  <si>
    <t>Původní cena CZK</t>
  </si>
  <si>
    <t>Nová cena EUR</t>
  </si>
  <si>
    <t>Nová cena PLN</t>
  </si>
  <si>
    <t>Nová cena PLN s poj.</t>
  </si>
  <si>
    <t>Novigrad</t>
  </si>
  <si>
    <t>Rabac</t>
  </si>
  <si>
    <t>Crikvenice</t>
  </si>
  <si>
    <t>Njivice</t>
  </si>
  <si>
    <t>Trogir</t>
  </si>
  <si>
    <t>Nemira</t>
  </si>
  <si>
    <t>Omiš</t>
  </si>
  <si>
    <t>Baška Voda</t>
  </si>
  <si>
    <t>Makarska</t>
  </si>
  <si>
    <t>Brist</t>
  </si>
  <si>
    <t>Gradac</t>
  </si>
  <si>
    <t>Orebić</t>
  </si>
  <si>
    <t>Baško Polje</t>
  </si>
  <si>
    <t>Promajna</t>
  </si>
  <si>
    <t>Trpanj</t>
  </si>
  <si>
    <t>Sv. F. i Jakov</t>
  </si>
  <si>
    <t>Drvenik</t>
  </si>
  <si>
    <t>Budva</t>
  </si>
  <si>
    <t>4*</t>
  </si>
  <si>
    <t>2*</t>
  </si>
  <si>
    <t>Pokoj 2(+0) B</t>
  </si>
  <si>
    <t>Pokoj 2(+1) B</t>
  </si>
  <si>
    <t>Pokoj 2(+1) BM</t>
  </si>
  <si>
    <t>Pokoj 2(+0) BM</t>
  </si>
  <si>
    <t>Pokoj 2(+0) BM-K</t>
  </si>
  <si>
    <t>Pokoj 2(+1) BM-K</t>
  </si>
  <si>
    <t>Pokoj 3(+1) M</t>
  </si>
  <si>
    <t>Studio 2(+1) B</t>
  </si>
  <si>
    <t>Studio 2(+1) BM</t>
  </si>
  <si>
    <t>Studio 3(+1) BM</t>
  </si>
  <si>
    <t>Pokoj 2(+1) M</t>
  </si>
  <si>
    <t>Pokoj 1(+0) BM-N</t>
  </si>
  <si>
    <t>Pokoj 2(+2) BM</t>
  </si>
  <si>
    <t>Pokoj 3(+0) B</t>
  </si>
  <si>
    <t>Pokoj 2(+0) B-K</t>
  </si>
  <si>
    <t>Pokoj 3(+0) B-K</t>
  </si>
  <si>
    <t>Apt A5(+0)</t>
  </si>
  <si>
    <t>Apt B5(+0)</t>
  </si>
  <si>
    <t>Apt A4(+0)</t>
  </si>
  <si>
    <t>Studio 2(+0)</t>
  </si>
  <si>
    <t>Apt 3(+1)</t>
  </si>
  <si>
    <t>Apt 4(+2)</t>
  </si>
  <si>
    <t>Studio 2(+1)</t>
  </si>
  <si>
    <t>Apt 4(+0)</t>
  </si>
  <si>
    <t>Pokoj 2(+2) BM NEW</t>
  </si>
  <si>
    <t>Pokoj 2(+1) B COM</t>
  </si>
  <si>
    <t>Pokoj 2(+1) BM COM</t>
  </si>
  <si>
    <t>Pokoj 2(+2) BM-G</t>
  </si>
  <si>
    <t>M.home 4(+2)</t>
  </si>
  <si>
    <t>M.home 4(+1) LUX</t>
  </si>
  <si>
    <t>Apt 2+2 B</t>
  </si>
  <si>
    <t>Apt B5(+2)</t>
  </si>
  <si>
    <t>Apt A5(+2)</t>
  </si>
  <si>
    <t>Apt 2+2 B RODINNÁ CENA</t>
  </si>
  <si>
    <t>Studio B2(+0)</t>
  </si>
  <si>
    <t>Studio A2(+0) B</t>
  </si>
  <si>
    <t>Apt 2+1(+1) T</t>
  </si>
  <si>
    <t>Apt 2+2 T</t>
  </si>
  <si>
    <t>Apt 2+2 B EXTRA</t>
  </si>
  <si>
    <t>Pokoj 3(+1) BM</t>
  </si>
  <si>
    <t>Pokoj 2(+1) BM PREM</t>
  </si>
  <si>
    <t>Pokoj 2(+2) BM FAM</t>
  </si>
  <si>
    <t>Pokoj 1(+0) B</t>
  </si>
  <si>
    <t>Apt 2+2(+1)</t>
  </si>
  <si>
    <t>Pokoj 2(+2) B</t>
  </si>
  <si>
    <t>Apt 4(+1)</t>
  </si>
  <si>
    <t>Pokoj 2(+0) M-SW</t>
  </si>
  <si>
    <t>Pokoj 3(+0) BM</t>
  </si>
  <si>
    <t>Pokoj 2(+1) BM-SW</t>
  </si>
  <si>
    <t>Apt 4(+0) B</t>
  </si>
  <si>
    <t>Apt 2+2 BM</t>
  </si>
  <si>
    <t>Apt 2+2(+1) BM</t>
  </si>
  <si>
    <t>Apt 5(+0) BM</t>
  </si>
  <si>
    <t>Studio 3(+0) BM</t>
  </si>
  <si>
    <t>Studio 2(+0) BM</t>
  </si>
  <si>
    <t>Pokoj B2(+0)</t>
  </si>
  <si>
    <t>Pokoj A2(+0)</t>
  </si>
  <si>
    <t>Pokoj 3(+1) SUITE</t>
  </si>
  <si>
    <t>Pokoj 3(+1) FAMILY</t>
  </si>
  <si>
    <t>Pokoj 3(+0) M</t>
  </si>
  <si>
    <t>Apt 2+1 TERASA</t>
  </si>
  <si>
    <t>Apt 2+1 BALKON</t>
  </si>
  <si>
    <t>Apt 2(+1)</t>
  </si>
  <si>
    <t>Apt 3+1</t>
  </si>
  <si>
    <t>Apt 6(+1)</t>
  </si>
  <si>
    <t>Živogošće</t>
  </si>
  <si>
    <t>Studio 2(+2) PŘÍZEMÍ</t>
  </si>
  <si>
    <t>Studio 2(+2) B II.PATRO</t>
  </si>
  <si>
    <t>Apt 2(+2) B I.PATRO</t>
  </si>
  <si>
    <t>-</t>
  </si>
  <si>
    <t>Sleva %</t>
  </si>
  <si>
    <t>Nabídky platí od výše uvedeného data do vyprodání kapacit. V čase se mohou ceny zájezdů měnit. Aktuální ceny naleznete na webu: www.ckvt.cz</t>
  </si>
  <si>
    <t>Cestovní kancelář TRAVEL FAMILY s.r.o.,  email: info@travelfamily.cz, tel.: 596 664 040, www.ckvt.cz</t>
  </si>
  <si>
    <t>Nocí ubyt</t>
  </si>
  <si>
    <t>Pokoj 2(+1) COM</t>
  </si>
  <si>
    <t>Pokoj 2(+2) B SUP</t>
  </si>
  <si>
    <t>Pokoj 2(+2) BM SUP</t>
  </si>
  <si>
    <t>Apt 6(+2)</t>
  </si>
  <si>
    <t>Pokoj 2(+0) BM-N</t>
  </si>
  <si>
    <t>R</t>
  </si>
  <si>
    <t>CHORVATSKO a ČERNÁ HORA</t>
  </si>
  <si>
    <t>Země</t>
  </si>
  <si>
    <t>HR</t>
  </si>
  <si>
    <t>ME</t>
  </si>
  <si>
    <t>Hladina</t>
  </si>
  <si>
    <r>
      <t xml:space="preserve">Hotel  </t>
    </r>
    <r>
      <rPr>
        <sz val="11"/>
        <rFont val="Calibri"/>
        <family val="2"/>
        <charset val="238"/>
      </rPr>
      <t>(klikněte na název a rezervujte na webu)</t>
    </r>
  </si>
  <si>
    <t>vlastní</t>
  </si>
  <si>
    <r>
      <rPr>
        <sz val="11"/>
        <color theme="0"/>
        <rFont val="Calibri"/>
        <family val="2"/>
        <charset val="238"/>
        <scheme val="minor"/>
      </rPr>
      <t xml:space="preserve">! </t>
    </r>
    <r>
      <rPr>
        <sz val="11"/>
        <rFont val="Calibri"/>
        <family val="2"/>
        <charset val="238"/>
        <scheme val="minor"/>
      </rPr>
      <t>nejlevnější pokoj</t>
    </r>
  </si>
  <si>
    <t>Nejčastěji používáné zkratky u typu pokoje: B=balkón; BM=balkón s orientací na mořskou stranu; STUDIO a APT = k dispozici vždy kuchyňka</t>
  </si>
  <si>
    <r>
      <t xml:space="preserve">Typ pokoje  </t>
    </r>
    <r>
      <rPr>
        <sz val="11"/>
        <rFont val="Calibri"/>
        <family val="2"/>
      </rPr>
      <t>(filtr "nejlevnější pokoj")</t>
    </r>
  </si>
  <si>
    <t>Typ pokoje: pro zobrazení cen všech typů pokojů klikněte ve sloupi "Typ pokoje" na nastavení filtru a zvolte "vybrat vše"</t>
  </si>
  <si>
    <t>?N</t>
  </si>
  <si>
    <t>?P</t>
  </si>
  <si>
    <t>8781, 9870</t>
  </si>
  <si>
    <t>6490 TF</t>
  </si>
  <si>
    <t>9990 TF</t>
  </si>
  <si>
    <t>NP</t>
  </si>
  <si>
    <t>Cena</t>
  </si>
  <si>
    <t>Vlastní dopravou</t>
  </si>
  <si>
    <t>Busem</t>
  </si>
  <si>
    <t>Letecky z Ostravy</t>
  </si>
  <si>
    <t>*Letecky z Prahy</t>
  </si>
  <si>
    <t>ceny za dospělou osobu vlastní dopravou / autobusem / letecky. Ceny pro děti na www.ckvt.cz</t>
  </si>
  <si>
    <t>BUS za příplatek</t>
  </si>
  <si>
    <t>LET OVA příplatek</t>
  </si>
  <si>
    <t>*LET PHA příplatek</t>
  </si>
  <si>
    <t>polopenze</t>
  </si>
  <si>
    <t>ALL incl.</t>
  </si>
  <si>
    <t>5490 TF</t>
  </si>
  <si>
    <t>8990 TF</t>
  </si>
  <si>
    <r>
      <rPr>
        <b/>
        <sz val="11"/>
        <rFont val="Calibri"/>
        <family val="2"/>
      </rPr>
      <t>* Cena zájezdu s LETECKOU DOPRAVOU Z PRAHY</t>
    </r>
    <r>
      <rPr>
        <sz val="11"/>
        <rFont val="Calibri"/>
        <family val="2"/>
      </rPr>
      <t xml:space="preserve"> je pro sobotní let. U vybraných produktů možno zvolit levnější středeční let =  </t>
    </r>
    <r>
      <rPr>
        <b/>
        <sz val="11"/>
        <color rgb="FFFF0000"/>
        <rFont val="Calibri"/>
        <family val="2"/>
      </rPr>
      <t>SLEVA až 2800 Kč/os.</t>
    </r>
  </si>
  <si>
    <t>Labineca</t>
  </si>
  <si>
    <t>3690TF</t>
  </si>
  <si>
    <t>8540 TF</t>
  </si>
  <si>
    <t>8065 TF</t>
  </si>
  <si>
    <t>3390 TF</t>
  </si>
  <si>
    <t>6190 TF</t>
  </si>
  <si>
    <t>6690 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</si>
</sst>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.mm\.yyyy"/>
    <numFmt numFmtId="165" formatCode="#,##0\ &quot;Kč&quot;"/>
    <numFmt numFmtId="166" formatCode="#,##0\ _K_č"/>
    <numFmt numFmtId="167" formatCode="dd\.mm\."/>
    <numFmt numFmtId="168" formatCode="#,##0\ [$PLN]"/>
    <numFmt numFmtId="169" formatCode="#,##0\ [$€-484]"/>
    <numFmt numFmtId="170" formatCode="0.000"/>
  </numFmts>
  <fonts count="24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0"/>
      <name val="Calibri"/>
      <family val="2"/>
      <charset val="238"/>
    </font>
    <font>
      <b/>
      <sz val="14"/>
      <name val="Calibri"/>
      <family val="2"/>
      <charset val="238"/>
    </font>
    <font>
      <sz val="9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56">
    <xf numFmtId="0" fontId="0" fillId="0" borderId="0"/>
    <xf numFmtId="0" fontId="1" fillId="0" borderId="1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22">
    <xf numFmtId="0" fontId="0" fillId="0" borderId="0" xfId="0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5" fontId="0" fillId="0" borderId="0" xfId="0" applyNumberFormat="1"/>
    <xf numFmtId="167" fontId="0" fillId="0" borderId="0" xfId="2" applyNumberFormat="1" applyFont="1" applyFill="1" applyBorder="1" applyAlignment="1">
      <alignment vertical="top"/>
    </xf>
    <xf numFmtId="165" fontId="0" fillId="0" borderId="0" xfId="0" applyNumberFormat="1" applyFill="1"/>
    <xf numFmtId="169" fontId="0" fillId="0" borderId="0" xfId="0" applyNumberFormat="1" applyFill="1"/>
    <xf numFmtId="168" fontId="0" fillId="0" borderId="0" xfId="0" applyNumberFormat="1" applyFill="1"/>
    <xf numFmtId="0" fontId="0" fillId="0" borderId="0" xfId="0" applyFill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165" fontId="19" fillId="0" borderId="0" xfId="2" applyNumberFormat="1" applyFont="1" applyFill="1" applyBorder="1" applyAlignment="1">
      <alignment vertical="top"/>
    </xf>
    <xf numFmtId="165" fontId="19" fillId="0" borderId="0" xfId="2" applyNumberFormat="1" applyFont="1" applyFill="1" applyBorder="1" applyAlignment="1">
      <alignment horizontal="right" vertical="top"/>
    </xf>
    <xf numFmtId="165" fontId="19" fillId="0" borderId="4" xfId="2" applyNumberFormat="1" applyFont="1" applyFill="1" applyBorder="1" applyAlignment="1">
      <alignment horizontal="right" vertical="top"/>
    </xf>
    <xf numFmtId="165" fontId="19" fillId="0" borderId="3" xfId="2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65" fontId="19" fillId="0" borderId="4" xfId="2" applyNumberFormat="1" applyFont="1" applyFill="1" applyBorder="1" applyAlignment="1">
      <alignment vertical="top"/>
    </xf>
    <xf numFmtId="170" fontId="0" fillId="0" borderId="0" xfId="0" applyNumberFormat="1"/>
    <xf numFmtId="170" fontId="12" fillId="0" borderId="0" xfId="0" applyNumberFormat="1" applyFont="1" applyAlignment="1">
      <alignment wrapText="1"/>
    </xf>
    <xf numFmtId="170" fontId="0" fillId="0" borderId="0" xfId="0" applyNumberFormat="1" applyFill="1"/>
    <xf numFmtId="170" fontId="10" fillId="0" borderId="0" xfId="0" applyNumberFormat="1" applyFont="1" applyFill="1" applyAlignment="1">
      <alignment horizontal="right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9" fontId="12" fillId="0" borderId="0" xfId="0" applyNumberFormat="1" applyFont="1" applyAlignment="1" applyProtection="1">
      <alignment wrapText="1"/>
      <protection locked="0"/>
    </xf>
    <xf numFmtId="168" fontId="12" fillId="0" borderId="0" xfId="0" applyNumberFormat="1" applyFont="1" applyAlignment="1" applyProtection="1">
      <alignment wrapText="1"/>
      <protection locked="0"/>
    </xf>
    <xf numFmtId="0" fontId="13" fillId="0" borderId="3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65" fontId="19" fillId="0" borderId="0" xfId="2" applyNumberFormat="1" applyFont="1" applyFill="1" applyBorder="1" applyAlignment="1" applyProtection="1">
      <alignment vertical="top"/>
      <protection locked="0"/>
    </xf>
    <xf numFmtId="165" fontId="19" fillId="0" borderId="0" xfId="2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 applyFill="1" applyProtection="1">
      <protection locked="0"/>
    </xf>
    <xf numFmtId="169" fontId="0" fillId="0" borderId="0" xfId="0" applyNumberFormat="1" applyFill="1" applyProtection="1">
      <protection locked="0"/>
    </xf>
    <xf numFmtId="168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167" fontId="0" fillId="0" borderId="3" xfId="2" applyNumberFormat="1" applyFont="1" applyBorder="1" applyAlignment="1" applyProtection="1">
      <alignment vertical="top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7" fillId="0" borderId="3" xfId="55" applyFont="1" applyBorder="1" applyProtection="1">
      <protection locked="0"/>
    </xf>
    <xf numFmtId="0" fontId="13" fillId="0" borderId="3" xfId="0" applyFont="1" applyBorder="1" applyProtection="1">
      <protection locked="0"/>
    </xf>
    <xf numFmtId="165" fontId="19" fillId="0" borderId="3" xfId="2" applyNumberFormat="1" applyFont="1" applyFill="1" applyBorder="1" applyAlignment="1" applyProtection="1">
      <alignment vertical="top"/>
      <protection locked="0"/>
    </xf>
    <xf numFmtId="165" fontId="19" fillId="0" borderId="3" xfId="2" applyNumberFormat="1" applyFont="1" applyFill="1" applyBorder="1" applyAlignment="1" applyProtection="1">
      <alignment horizontal="right" vertical="top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4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4" xfId="0" applyFont="1" applyBorder="1" applyAlignment="1" applyProtection="1">
      <alignment horizontal="right"/>
      <protection locked="0"/>
    </xf>
    <xf numFmtId="167" fontId="0" fillId="0" borderId="0" xfId="2" applyNumberFormat="1" applyFont="1" applyFill="1" applyBorder="1" applyAlignment="1" applyProtection="1">
      <alignment vertical="top"/>
      <protection locked="0"/>
    </xf>
    <xf numFmtId="165" fontId="19" fillId="0" borderId="4" xfId="2" applyNumberFormat="1" applyFont="1" applyFill="1" applyBorder="1" applyAlignment="1" applyProtection="1">
      <alignment vertical="top"/>
      <protection locked="0"/>
    </xf>
    <xf numFmtId="165" fontId="3" fillId="0" borderId="3" xfId="2" applyNumberFormat="1" applyFont="1" applyBorder="1" applyAlignment="1" applyProtection="1">
      <alignment vertical="top"/>
      <protection locked="0"/>
    </xf>
    <xf numFmtId="165" fontId="19" fillId="0" borderId="12" xfId="2" applyNumberFormat="1" applyFont="1" applyFill="1" applyBorder="1" applyAlignment="1" applyProtection="1">
      <alignment vertical="top"/>
      <protection locked="0"/>
    </xf>
    <xf numFmtId="1" fontId="0" fillId="0" borderId="0" xfId="0" applyNumberFormat="1" applyFill="1" applyProtection="1">
      <protection locked="0"/>
    </xf>
    <xf numFmtId="167" fontId="10" fillId="0" borderId="0" xfId="2" applyNumberFormat="1" applyFont="1" applyFill="1" applyBorder="1" applyAlignment="1" applyProtection="1">
      <alignment vertical="top"/>
      <protection locked="0"/>
    </xf>
    <xf numFmtId="0" fontId="0" fillId="0" borderId="0" xfId="2" applyNumberFormat="1" applyFont="1" applyFill="1" applyAlignment="1" applyProtection="1">
      <alignment vertical="top"/>
      <protection locked="0"/>
    </xf>
    <xf numFmtId="0" fontId="0" fillId="0" borderId="0" xfId="2" applyNumberFormat="1" applyFont="1" applyAlignment="1" applyProtection="1">
      <alignment vertical="top"/>
      <protection locked="0"/>
    </xf>
    <xf numFmtId="164" fontId="0" fillId="0" borderId="0" xfId="2" applyNumberFormat="1" applyFont="1" applyAlignment="1" applyProtection="1">
      <alignment vertical="top"/>
      <protection locked="0"/>
    </xf>
    <xf numFmtId="3" fontId="0" fillId="0" borderId="0" xfId="2" applyNumberFormat="1" applyFont="1" applyAlignment="1" applyProtection="1">
      <alignment horizontal="center" vertical="top"/>
      <protection locked="0"/>
    </xf>
    <xf numFmtId="0" fontId="0" fillId="0" borderId="0" xfId="2" applyNumberFormat="1" applyFont="1" applyAlignment="1" applyProtection="1">
      <alignment horizontal="center" vertical="top"/>
      <protection locked="0"/>
    </xf>
    <xf numFmtId="165" fontId="3" fillId="0" borderId="0" xfId="2" applyNumberFormat="1" applyFont="1" applyAlignment="1" applyProtection="1">
      <alignment vertical="top"/>
      <protection locked="0"/>
    </xf>
    <xf numFmtId="4" fontId="0" fillId="0" borderId="0" xfId="2" applyNumberFormat="1" applyFont="1" applyAlignment="1" applyProtection="1">
      <alignment vertical="top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65" fontId="19" fillId="3" borderId="0" xfId="2" applyNumberFormat="1" applyFont="1" applyFill="1" applyBorder="1" applyAlignment="1" applyProtection="1">
      <alignment vertical="top"/>
      <protection locked="0"/>
    </xf>
    <xf numFmtId="165" fontId="19" fillId="3" borderId="0" xfId="2" applyNumberFormat="1" applyFont="1" applyFill="1" applyBorder="1" applyAlignment="1" applyProtection="1">
      <alignment horizontal="right" vertical="top"/>
      <protection locked="0"/>
    </xf>
    <xf numFmtId="165" fontId="19" fillId="3" borderId="4" xfId="2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9" fontId="0" fillId="0" borderId="0" xfId="0" applyNumberFormat="1" applyAlignment="1" applyProtection="1">
      <alignment vertical="center"/>
      <protection locked="0"/>
    </xf>
    <xf numFmtId="168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>
      <alignment horizontal="right" vertical="center"/>
    </xf>
    <xf numFmtId="170" fontId="0" fillId="0" borderId="0" xfId="0" applyNumberFormat="1" applyAlignment="1">
      <alignment vertical="center"/>
    </xf>
    <xf numFmtId="165" fontId="19" fillId="3" borderId="0" xfId="2" applyNumberFormat="1" applyFont="1" applyFill="1" applyBorder="1" applyAlignment="1">
      <alignment vertical="top"/>
    </xf>
    <xf numFmtId="165" fontId="19" fillId="3" borderId="0" xfId="2" applyNumberFormat="1" applyFont="1" applyFill="1" applyBorder="1" applyAlignment="1">
      <alignment horizontal="right" vertical="top"/>
    </xf>
    <xf numFmtId="165" fontId="19" fillId="3" borderId="4" xfId="2" applyNumberFormat="1" applyFont="1" applyFill="1" applyBorder="1" applyAlignment="1">
      <alignment horizontal="right" vertical="top"/>
    </xf>
    <xf numFmtId="0" fontId="15" fillId="0" borderId="0" xfId="0" applyFont="1" applyProtection="1">
      <protection locked="0"/>
    </xf>
    <xf numFmtId="0" fontId="19" fillId="3" borderId="0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3" borderId="0" xfId="0" applyFont="1" applyFill="1" applyBorder="1" applyAlignment="1" applyProtection="1">
      <alignment horizontal="right"/>
      <protection locked="0"/>
    </xf>
    <xf numFmtId="0" fontId="19" fillId="3" borderId="4" xfId="0" applyFont="1" applyFill="1" applyBorder="1" applyAlignment="1" applyProtection="1">
      <alignment horizontal="right"/>
      <protection locked="0"/>
    </xf>
    <xf numFmtId="165" fontId="19" fillId="3" borderId="4" xfId="2" applyNumberFormat="1" applyFont="1" applyFill="1" applyBorder="1" applyAlignment="1" applyProtection="1">
      <alignment vertical="top"/>
      <protection locked="0"/>
    </xf>
    <xf numFmtId="165" fontId="19" fillId="3" borderId="4" xfId="2" applyNumberFormat="1" applyFont="1" applyFill="1" applyBorder="1" applyAlignment="1">
      <alignment vertical="top"/>
    </xf>
    <xf numFmtId="9" fontId="15" fillId="0" borderId="3" xfId="0" applyNumberFormat="1" applyFont="1" applyFill="1" applyBorder="1" applyProtection="1">
      <protection locked="0"/>
    </xf>
    <xf numFmtId="9" fontId="15" fillId="0" borderId="3" xfId="0" applyNumberFormat="1" applyFont="1" applyBorder="1" applyProtection="1">
      <protection locked="0"/>
    </xf>
    <xf numFmtId="0" fontId="10" fillId="0" borderId="3" xfId="0" applyFont="1" applyFill="1" applyBorder="1" applyProtection="1">
      <protection locked="0"/>
    </xf>
    <xf numFmtId="0" fontId="10" fillId="0" borderId="0" xfId="0" applyFont="1" applyFill="1" applyBorder="1"/>
    <xf numFmtId="0" fontId="10" fillId="0" borderId="3" xfId="0" applyFont="1" applyFill="1" applyBorder="1"/>
    <xf numFmtId="167" fontId="0" fillId="0" borderId="11" xfId="2" applyNumberFormat="1" applyFont="1" applyFill="1" applyBorder="1" applyAlignment="1" applyProtection="1">
      <alignment vertical="top"/>
      <protection locked="0"/>
    </xf>
    <xf numFmtId="167" fontId="0" fillId="0" borderId="11" xfId="2" applyNumberFormat="1" applyFont="1" applyFill="1" applyBorder="1" applyAlignment="1">
      <alignment vertical="top"/>
    </xf>
    <xf numFmtId="167" fontId="0" fillId="0" borderId="2" xfId="2" applyNumberFormat="1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49" fontId="4" fillId="0" borderId="0" xfId="0" applyNumberFormat="1" applyFont="1" applyBorder="1" applyProtection="1">
      <protection locked="0"/>
    </xf>
    <xf numFmtId="9" fontId="15" fillId="0" borderId="0" xfId="0" applyNumberFormat="1" applyFont="1" applyFill="1" applyBorder="1" applyProtection="1">
      <protection locked="0"/>
    </xf>
    <xf numFmtId="9" fontId="15" fillId="0" borderId="0" xfId="0" applyNumberFormat="1" applyFont="1" applyFill="1" applyBorder="1"/>
    <xf numFmtId="165" fontId="0" fillId="0" borderId="0" xfId="0" applyNumberFormat="1" applyFill="1" applyAlignment="1" applyProtection="1">
      <alignment vertical="center"/>
      <protection locked="0"/>
    </xf>
    <xf numFmtId="169" fontId="0" fillId="0" borderId="0" xfId="0" applyNumberFormat="1" applyFill="1" applyAlignment="1" applyProtection="1">
      <alignment vertical="center"/>
      <protection locked="0"/>
    </xf>
    <xf numFmtId="168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horizontal="right" vertical="center"/>
    </xf>
    <xf numFmtId="170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4" fontId="1" fillId="0" borderId="5" xfId="1" applyNumberFormat="1" applyFont="1" applyBorder="1" applyAlignment="1" applyProtection="1">
      <alignment vertical="top"/>
      <protection locked="0"/>
    </xf>
    <xf numFmtId="14" fontId="1" fillId="0" borderId="6" xfId="1" applyNumberFormat="1" applyFont="1" applyBorder="1" applyAlignment="1" applyProtection="1">
      <alignment vertical="top"/>
      <protection locked="0"/>
    </xf>
    <xf numFmtId="0" fontId="1" fillId="0" borderId="6" xfId="1" applyNumberFormat="1" applyFont="1" applyBorder="1" applyAlignment="1" applyProtection="1">
      <alignment horizontal="left" vertical="top" wrapText="1"/>
      <protection locked="0"/>
    </xf>
    <xf numFmtId="0" fontId="1" fillId="0" borderId="6" xfId="1" applyNumberFormat="1" applyFont="1" applyFill="1" applyBorder="1" applyAlignment="1" applyProtection="1">
      <alignment vertical="top" wrapText="1"/>
      <protection locked="0"/>
    </xf>
    <xf numFmtId="0" fontId="1" fillId="0" borderId="6" xfId="1" applyNumberFormat="1" applyFont="1" applyBorder="1" applyAlignment="1" applyProtection="1">
      <alignment vertical="top" wrapText="1"/>
      <protection locked="0"/>
    </xf>
    <xf numFmtId="0" fontId="1" fillId="0" borderId="6" xfId="1" applyNumberFormat="1" applyFont="1" applyBorder="1" applyAlignment="1" applyProtection="1">
      <alignment vertical="top"/>
      <protection locked="0"/>
    </xf>
    <xf numFmtId="165" fontId="23" fillId="0" borderId="6" xfId="1" applyNumberFormat="1" applyFont="1" applyBorder="1" applyAlignment="1" applyProtection="1">
      <alignment horizontal="center" vertical="top" wrapText="1"/>
      <protection locked="0"/>
    </xf>
    <xf numFmtId="165" fontId="7" fillId="0" borderId="6" xfId="1" applyNumberFormat="1" applyFont="1" applyBorder="1" applyAlignment="1" applyProtection="1">
      <alignment horizontal="center" vertical="top" wrapText="1"/>
      <protection locked="0"/>
    </xf>
    <xf numFmtId="164" fontId="14" fillId="4" borderId="2" xfId="2" applyNumberFormat="1" applyFont="1" applyFill="1" applyBorder="1" applyAlignment="1" applyProtection="1">
      <alignment vertical="center"/>
      <protection locked="0"/>
    </xf>
    <xf numFmtId="164" fontId="10" fillId="4" borderId="3" xfId="2" applyNumberFormat="1" applyFont="1" applyFill="1" applyBorder="1" applyAlignment="1" applyProtection="1">
      <alignment vertical="center"/>
      <protection locked="0"/>
    </xf>
    <xf numFmtId="3" fontId="0" fillId="4" borderId="3" xfId="2" applyNumberFormat="1" applyFont="1" applyFill="1" applyBorder="1" applyAlignment="1" applyProtection="1">
      <alignment horizontal="center" vertical="center"/>
      <protection locked="0"/>
    </xf>
    <xf numFmtId="164" fontId="18" fillId="4" borderId="3" xfId="2" applyNumberFormat="1" applyFont="1" applyFill="1" applyBorder="1" applyAlignment="1" applyProtection="1">
      <alignment vertical="center"/>
      <protection locked="0"/>
    </xf>
    <xf numFmtId="0" fontId="0" fillId="4" borderId="3" xfId="2" applyNumberFormat="1" applyFont="1" applyFill="1" applyBorder="1" applyAlignment="1" applyProtection="1">
      <alignment vertical="center"/>
      <protection locked="0"/>
    </xf>
    <xf numFmtId="165" fontId="16" fillId="4" borderId="3" xfId="2" applyNumberFormat="1" applyFont="1" applyFill="1" applyBorder="1" applyAlignment="1" applyProtection="1">
      <alignment vertical="center"/>
      <protection locked="0"/>
    </xf>
    <xf numFmtId="165" fontId="3" fillId="4" borderId="3" xfId="2" applyNumberFormat="1" applyFont="1" applyFill="1" applyBorder="1" applyAlignment="1" applyProtection="1">
      <alignment vertical="center"/>
      <protection locked="0"/>
    </xf>
    <xf numFmtId="165" fontId="20" fillId="4" borderId="3" xfId="2" applyNumberFormat="1" applyFont="1" applyFill="1" applyBorder="1" applyAlignment="1" applyProtection="1">
      <alignment vertical="center"/>
      <protection locked="0"/>
    </xf>
    <xf numFmtId="4" fontId="19" fillId="4" borderId="3" xfId="2" applyNumberFormat="1" applyFont="1" applyFill="1" applyBorder="1" applyAlignment="1" applyProtection="1">
      <alignment horizontal="right" vertical="center"/>
      <protection locked="0"/>
    </xf>
    <xf numFmtId="4" fontId="19" fillId="4" borderId="12" xfId="2" applyNumberFormat="1" applyFont="1" applyFill="1" applyBorder="1" applyAlignment="1" applyProtection="1">
      <alignment horizontal="right" vertical="center"/>
      <protection locked="0"/>
    </xf>
    <xf numFmtId="0" fontId="1" fillId="4" borderId="6" xfId="1" applyNumberFormat="1" applyFont="1" applyFill="1" applyBorder="1" applyAlignment="1" applyProtection="1">
      <alignment vertical="top" wrapText="1"/>
      <protection locked="0"/>
    </xf>
    <xf numFmtId="168" fontId="12" fillId="0" borderId="0" xfId="0" applyNumberFormat="1" applyFont="1" applyAlignment="1" applyProtection="1">
      <alignment horizontal="center" wrapText="1"/>
      <protection locked="0"/>
    </xf>
    <xf numFmtId="49" fontId="2" fillId="0" borderId="11" xfId="0" applyNumberFormat="1" applyFont="1" applyFill="1" applyBorder="1" applyProtection="1"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4" xfId="0" applyNumberFormat="1" applyFont="1" applyBorder="1" applyAlignment="1" applyProtection="1">
      <alignment horizontal="right"/>
      <protection locked="0"/>
    </xf>
    <xf numFmtId="0" fontId="2" fillId="0" borderId="11" xfId="0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165" fontId="20" fillId="0" borderId="0" xfId="0" applyNumberFormat="1" applyFont="1" applyBorder="1" applyProtection="1">
      <protection locked="0"/>
    </xf>
    <xf numFmtId="49" fontId="4" fillId="2" borderId="5" xfId="0" applyNumberFormat="1" applyFont="1" applyFill="1" applyBorder="1" applyAlignment="1" applyProtection="1">
      <protection locked="0"/>
    </xf>
    <xf numFmtId="14" fontId="5" fillId="2" borderId="6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9" fillId="2" borderId="6" xfId="0" applyFont="1" applyFill="1" applyBorder="1" applyAlignment="1" applyProtection="1">
      <alignment horizontal="center"/>
      <protection locked="0"/>
    </xf>
    <xf numFmtId="166" fontId="19" fillId="2" borderId="6" xfId="0" applyNumberFormat="1" applyFont="1" applyFill="1" applyBorder="1" applyAlignment="1" applyProtection="1">
      <alignment horizontal="right"/>
      <protection locked="0"/>
    </xf>
    <xf numFmtId="166" fontId="19" fillId="2" borderId="7" xfId="0" applyNumberFormat="1" applyFont="1" applyFill="1" applyBorder="1" applyAlignment="1" applyProtection="1">
      <alignment horizontal="right"/>
      <protection locked="0"/>
    </xf>
    <xf numFmtId="165" fontId="19" fillId="3" borderId="6" xfId="2" applyNumberFormat="1" applyFont="1" applyFill="1" applyBorder="1" applyAlignment="1" applyProtection="1">
      <alignment vertical="top"/>
      <protection locked="0"/>
    </xf>
    <xf numFmtId="0" fontId="19" fillId="3" borderId="6" xfId="0" applyFont="1" applyFill="1" applyBorder="1" applyAlignment="1" applyProtection="1">
      <alignment horizontal="right"/>
      <protection locked="0"/>
    </xf>
    <xf numFmtId="0" fontId="19" fillId="3" borderId="7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Alignment="1" applyProtection="1">
      <alignment horizontal="center" wrapText="1"/>
      <protection locked="0"/>
    </xf>
    <xf numFmtId="167" fontId="0" fillId="0" borderId="2" xfId="2" applyNumberFormat="1" applyFont="1" applyFill="1" applyBorder="1" applyAlignment="1" applyProtection="1">
      <alignment vertical="top"/>
      <protection locked="0"/>
    </xf>
    <xf numFmtId="167" fontId="0" fillId="0" borderId="3" xfId="2" applyNumberFormat="1" applyFont="1" applyFill="1" applyBorder="1" applyAlignment="1" applyProtection="1">
      <alignment vertical="top"/>
      <protection locked="0"/>
    </xf>
    <xf numFmtId="0" fontId="17" fillId="0" borderId="3" xfId="55" applyFont="1" applyFill="1" applyBorder="1" applyProtection="1">
      <protection locked="0"/>
    </xf>
    <xf numFmtId="0" fontId="17" fillId="0" borderId="0" xfId="55" applyFont="1" applyFill="1" applyBorder="1" applyProtection="1">
      <protection locked="0"/>
    </xf>
    <xf numFmtId="0" fontId="17" fillId="0" borderId="0" xfId="55" applyFont="1" applyFill="1" applyBorder="1"/>
    <xf numFmtId="167" fontId="10" fillId="0" borderId="11" xfId="2" applyNumberFormat="1" applyFont="1" applyFill="1" applyBorder="1" applyAlignment="1" applyProtection="1">
      <alignment vertical="top"/>
      <protection locked="0"/>
    </xf>
    <xf numFmtId="167" fontId="10" fillId="0" borderId="11" xfId="2" applyNumberFormat="1" applyFont="1" applyFill="1" applyBorder="1" applyAlignment="1">
      <alignment vertical="top"/>
    </xf>
    <xf numFmtId="167" fontId="0" fillId="0" borderId="2" xfId="2" applyNumberFormat="1" applyFont="1" applyFill="1" applyBorder="1" applyAlignment="1">
      <alignment vertical="top"/>
    </xf>
    <xf numFmtId="167" fontId="0" fillId="0" borderId="3" xfId="2" applyNumberFormat="1" applyFont="1" applyFill="1" applyBorder="1" applyAlignment="1">
      <alignment vertical="top"/>
    </xf>
    <xf numFmtId="0" fontId="17" fillId="0" borderId="3" xfId="55" applyFont="1" applyFill="1" applyBorder="1"/>
    <xf numFmtId="9" fontId="15" fillId="0" borderId="3" xfId="0" applyNumberFormat="1" applyFont="1" applyFill="1" applyBorder="1"/>
    <xf numFmtId="167" fontId="0" fillId="3" borderId="11" xfId="2" applyNumberFormat="1" applyFont="1" applyFill="1" applyBorder="1" applyAlignment="1" applyProtection="1">
      <alignment vertical="top"/>
      <protection locked="0"/>
    </xf>
    <xf numFmtId="167" fontId="0" fillId="3" borderId="0" xfId="2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Protection="1">
      <protection locked="0"/>
    </xf>
    <xf numFmtId="0" fontId="13" fillId="3" borderId="0" xfId="0" applyFont="1" applyFill="1" applyBorder="1" applyProtection="1">
      <protection locked="0"/>
    </xf>
    <xf numFmtId="0" fontId="17" fillId="3" borderId="0" xfId="55" applyFont="1" applyFill="1" applyBorder="1" applyProtection="1">
      <protection locked="0"/>
    </xf>
    <xf numFmtId="9" fontId="15" fillId="3" borderId="0" xfId="0" applyNumberFormat="1" applyFont="1" applyFill="1" applyBorder="1" applyProtection="1">
      <protection locked="0"/>
    </xf>
    <xf numFmtId="165" fontId="16" fillId="3" borderId="0" xfId="2" applyNumberFormat="1" applyFont="1" applyFill="1" applyBorder="1" applyAlignment="1" applyProtection="1">
      <alignment vertical="top"/>
      <protection locked="0"/>
    </xf>
    <xf numFmtId="167" fontId="0" fillId="3" borderId="11" xfId="2" applyNumberFormat="1" applyFont="1" applyFill="1" applyBorder="1" applyAlignment="1">
      <alignment vertical="top"/>
    </xf>
    <xf numFmtId="167" fontId="0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3" fillId="3" borderId="0" xfId="0" applyFont="1" applyFill="1" applyBorder="1"/>
    <xf numFmtId="0" fontId="17" fillId="3" borderId="0" xfId="55" applyFont="1" applyFill="1" applyBorder="1"/>
    <xf numFmtId="9" fontId="15" fillId="3" borderId="0" xfId="0" applyNumberFormat="1" applyFont="1" applyFill="1" applyBorder="1"/>
    <xf numFmtId="167" fontId="10" fillId="3" borderId="11" xfId="2" applyNumberFormat="1" applyFont="1" applyFill="1" applyBorder="1" applyAlignment="1" applyProtection="1">
      <alignment vertical="top"/>
      <protection locked="0"/>
    </xf>
    <xf numFmtId="167" fontId="10" fillId="3" borderId="11" xfId="2" applyNumberFormat="1" applyFont="1" applyFill="1" applyBorder="1" applyAlignment="1">
      <alignment vertical="top"/>
    </xf>
    <xf numFmtId="167" fontId="10" fillId="3" borderId="0" xfId="2" applyNumberFormat="1" applyFont="1" applyFill="1" applyBorder="1" applyAlignment="1" applyProtection="1">
      <alignment vertical="top"/>
      <protection locked="0"/>
    </xf>
    <xf numFmtId="167" fontId="0" fillId="3" borderId="5" xfId="2" applyNumberFormat="1" applyFont="1" applyFill="1" applyBorder="1" applyAlignment="1" applyProtection="1">
      <alignment vertical="top"/>
      <protection locked="0"/>
    </xf>
    <xf numFmtId="167" fontId="0" fillId="3" borderId="6" xfId="2" applyNumberFormat="1" applyFont="1" applyFill="1" applyBorder="1" applyAlignment="1" applyProtection="1">
      <alignment vertical="top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Protection="1">
      <protection locked="0"/>
    </xf>
    <xf numFmtId="0" fontId="13" fillId="3" borderId="6" xfId="0" applyFont="1" applyFill="1" applyBorder="1" applyProtection="1">
      <protection locked="0"/>
    </xf>
    <xf numFmtId="0" fontId="17" fillId="3" borderId="6" xfId="55" applyFont="1" applyFill="1" applyBorder="1" applyProtection="1">
      <protection locked="0"/>
    </xf>
    <xf numFmtId="9" fontId="15" fillId="3" borderId="6" xfId="0" applyNumberFormat="1" applyFont="1" applyFill="1" applyBorder="1" applyProtection="1">
      <protection locked="0"/>
    </xf>
    <xf numFmtId="0" fontId="21" fillId="0" borderId="6" xfId="1" applyNumberFormat="1" applyFont="1" applyBorder="1" applyAlignment="1" applyProtection="1">
      <alignment horizontal="center" vertical="top" wrapText="1"/>
      <protection locked="0"/>
    </xf>
    <xf numFmtId="0" fontId="21" fillId="0" borderId="6" xfId="1" applyNumberFormat="1" applyFont="1" applyBorder="1" applyAlignment="1" applyProtection="1">
      <alignment horizontal="left" vertical="top" wrapText="1"/>
      <protection locked="0"/>
    </xf>
    <xf numFmtId="0" fontId="21" fillId="0" borderId="7" xfId="1" applyNumberFormat="1" applyFont="1" applyBorder="1" applyAlignment="1" applyProtection="1">
      <alignment horizontal="left" vertical="top" wrapText="1"/>
      <protection locked="0"/>
    </xf>
    <xf numFmtId="165" fontId="19" fillId="0" borderId="4" xfId="0" applyNumberFormat="1" applyFont="1" applyBorder="1" applyAlignment="1" applyProtection="1">
      <alignment horizontal="right"/>
      <protection locked="0"/>
    </xf>
    <xf numFmtId="165" fontId="19" fillId="3" borderId="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8" fillId="5" borderId="10" xfId="2" applyNumberFormat="1" applyFont="1" applyFill="1" applyBorder="1" applyAlignment="1" applyProtection="1">
      <alignment vertical="center"/>
      <protection locked="0"/>
    </xf>
    <xf numFmtId="164" fontId="10" fillId="5" borderId="3" xfId="2" applyNumberFormat="1" applyFont="1" applyFill="1" applyBorder="1" applyAlignment="1" applyProtection="1">
      <alignment vertical="center"/>
      <protection locked="0"/>
    </xf>
    <xf numFmtId="3" fontId="0" fillId="5" borderId="3" xfId="2" applyNumberFormat="1" applyFont="1" applyFill="1" applyBorder="1" applyAlignment="1" applyProtection="1">
      <alignment horizontal="center" vertical="center"/>
      <protection locked="0"/>
    </xf>
    <xf numFmtId="0" fontId="0" fillId="5" borderId="3" xfId="2" applyNumberFormat="1" applyFont="1" applyFill="1" applyBorder="1" applyAlignment="1" applyProtection="1">
      <alignment vertical="center"/>
      <protection locked="0"/>
    </xf>
    <xf numFmtId="164" fontId="15" fillId="5" borderId="3" xfId="2" applyNumberFormat="1" applyFont="1" applyFill="1" applyBorder="1" applyAlignment="1" applyProtection="1">
      <alignment vertical="center"/>
      <protection locked="0"/>
    </xf>
    <xf numFmtId="165" fontId="16" fillId="5" borderId="3" xfId="2" applyNumberFormat="1" applyFont="1" applyFill="1" applyBorder="1" applyAlignment="1" applyProtection="1">
      <alignment vertical="center"/>
      <protection locked="0"/>
    </xf>
    <xf numFmtId="165" fontId="3" fillId="5" borderId="3" xfId="2" applyNumberFormat="1" applyFont="1" applyFill="1" applyBorder="1" applyAlignment="1" applyProtection="1">
      <alignment vertical="center"/>
      <protection locked="0"/>
    </xf>
    <xf numFmtId="165" fontId="20" fillId="5" borderId="8" xfId="2" applyNumberFormat="1" applyFont="1" applyFill="1" applyBorder="1" applyAlignment="1" applyProtection="1">
      <alignment vertical="center"/>
      <protection locked="0"/>
    </xf>
    <xf numFmtId="4" fontId="19" fillId="5" borderId="3" xfId="2" applyNumberFormat="1" applyFont="1" applyFill="1" applyBorder="1" applyAlignment="1" applyProtection="1">
      <alignment horizontal="right" vertical="center"/>
      <protection locked="0"/>
    </xf>
    <xf numFmtId="4" fontId="19" fillId="5" borderId="9" xfId="2" applyNumberFormat="1" applyFont="1" applyFill="1" applyBorder="1" applyAlignment="1" applyProtection="1">
      <alignment horizontal="right" vertical="center"/>
      <protection locked="0"/>
    </xf>
    <xf numFmtId="167" fontId="10" fillId="0" borderId="2" xfId="2" applyNumberFormat="1" applyFont="1" applyFill="1" applyBorder="1" applyAlignment="1" applyProtection="1">
      <alignment vertical="top"/>
      <protection locked="0"/>
    </xf>
    <xf numFmtId="165" fontId="10" fillId="0" borderId="0" xfId="0" applyNumberFormat="1" applyFont="1"/>
    <xf numFmtId="165" fontId="3" fillId="0" borderId="0" xfId="2" applyNumberFormat="1" applyFont="1" applyFill="1" applyAlignment="1" applyProtection="1">
      <alignment vertical="top"/>
      <protection locked="0"/>
    </xf>
    <xf numFmtId="165" fontId="19" fillId="0" borderId="12" xfId="2" applyNumberFormat="1" applyFont="1" applyFill="1" applyBorder="1" applyAlignment="1">
      <alignment vertical="top"/>
    </xf>
    <xf numFmtId="165" fontId="16" fillId="0" borderId="0" xfId="2" applyNumberFormat="1" applyFont="1" applyFill="1" applyBorder="1" applyAlignment="1">
      <alignment vertical="top"/>
    </xf>
    <xf numFmtId="165" fontId="16" fillId="0" borderId="0" xfId="2" applyNumberFormat="1" applyFont="1" applyFill="1" applyBorder="1" applyAlignment="1" applyProtection="1">
      <alignment vertical="top"/>
      <protection locked="0"/>
    </xf>
    <xf numFmtId="165" fontId="16" fillId="0" borderId="3" xfId="2" applyNumberFormat="1" applyFont="1" applyFill="1" applyBorder="1" applyAlignment="1" applyProtection="1">
      <alignment vertical="top"/>
      <protection locked="0"/>
    </xf>
    <xf numFmtId="165" fontId="16" fillId="3" borderId="0" xfId="2" applyNumberFormat="1" applyFont="1" applyFill="1" applyBorder="1" applyAlignment="1">
      <alignment vertical="top"/>
    </xf>
    <xf numFmtId="168" fontId="12" fillId="0" borderId="0" xfId="0" applyNumberFormat="1" applyFont="1" applyFill="1" applyAlignment="1" applyProtection="1">
      <alignment horizontal="center" wrapText="1"/>
      <protection locked="0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65" fontId="16" fillId="0" borderId="3" xfId="2" applyNumberFormat="1" applyFont="1" applyFill="1" applyBorder="1" applyAlignment="1">
      <alignment vertical="top"/>
    </xf>
    <xf numFmtId="165" fontId="16" fillId="3" borderId="6" xfId="2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0" fontId="10" fillId="0" borderId="0" xfId="0" quotePrefix="1" applyFont="1" applyProtection="1">
      <protection locked="0"/>
    </xf>
    <xf numFmtId="165" fontId="19" fillId="0" borderId="4" xfId="2" applyNumberFormat="1" applyFont="1" applyFill="1" applyBorder="1" applyAlignment="1" applyProtection="1">
      <alignment horizontal="right" vertical="top"/>
      <protection locked="0"/>
    </xf>
  </cellXfs>
  <cellStyles count="56">
    <cellStyle name="DefaultStyle" xfId="2"/>
    <cellStyle name="FieldStyle" xfId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/>
    <cellStyle name="Normální" xfId="0" builtinId="0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</cellStyles>
  <dxfs count="0"/>
  <tableStyles count="0" defaultTableStyle="TableStyleMedium9" defaultPivotStyle="PivotStyleMedium7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1718310</xdr:colOff>
      <xdr:row>0</xdr:row>
      <xdr:rowOff>39653</xdr:rowOff>
    </xdr:from>
    <xdr:to>
      <xdr:col>13</xdr:col>
      <xdr:colOff>483870</xdr:colOff>
      <xdr:row>7</xdr:row>
      <xdr:rowOff>249554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200"/>
        <a:stretch/>
      </xdr:blipFill>
      <xdr:spPr>
        <a:xfrm>
          <a:off x="4042410" y="39653"/>
          <a:ext cx="4808220" cy="1490061"/>
        </a:xfrm>
        <a:prstGeom prst="rect">
          <a:avLst/>
        </a:prstGeom>
      </xdr:spPr>
    </xdr:pic>
    <xdr:clientData/>
  </xdr:twoCellAnchor>
  <xdr:twoCellAnchor>
    <xdr:from>
      <xdr:col>5</xdr:col>
      <xdr:colOff>1752598</xdr:colOff>
      <xdr:row>2</xdr:row>
      <xdr:rowOff>74294</xdr:rowOff>
    </xdr:from>
    <xdr:to>
      <xdr:col>14</xdr:col>
      <xdr:colOff>68579</xdr:colOff>
      <xdr:row>6</xdr:row>
      <xdr:rowOff>66393</xdr:rowOff>
    </xdr:to>
    <xdr:sp macro="" textlink="">
      <xdr:nvSpPr>
        <xdr:cNvPr id="9" name="Nadpis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Grp="1"/>
        </xdr:cNvSpPr>
      </xdr:nvSpPr>
      <xdr:spPr>
        <a:xfrm>
          <a:off x="4076698" y="440054"/>
          <a:ext cx="4876801" cy="723619"/>
        </a:xfrm>
        <a:prstGeom prst="rect">
          <a:avLst/>
        </a:prstGeom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r>
            <a:rPr lang="en-US" sz="4400" b="1">
              <a:solidFill>
                <a:schemeClr val="bg1"/>
              </a:solidFill>
              <a:latin typeface="Calibri" panose="020F0502020204030204"/>
            </a:rPr>
            <a:t>LAST MINUTE </a:t>
          </a:r>
          <a:br>
            <a:rPr lang="en-US" sz="4400" b="1">
              <a:solidFill>
                <a:schemeClr val="bg1"/>
              </a:solidFill>
              <a:latin typeface="Calibri" panose="020F0502020204030204"/>
            </a:rPr>
          </a:br>
          <a:r>
            <a:rPr lang="en-US" sz="2800" b="1">
              <a:solidFill>
                <a:schemeClr val="bg1"/>
              </a:solidFill>
              <a:latin typeface="Calibri" panose="020F0502020204030204"/>
            </a:rPr>
            <a:t>Nabídka platná od </a:t>
          </a:r>
          <a:r>
            <a:rPr lang="cs-CZ" sz="2800" b="1">
              <a:solidFill>
                <a:srgbClr val="FF0000"/>
              </a:solidFill>
              <a:latin typeface="Calibri" panose="020F0502020204030204"/>
            </a:rPr>
            <a:t>12</a:t>
          </a:r>
          <a:r>
            <a:rPr lang="en-US" sz="2800" b="1">
              <a:solidFill>
                <a:srgbClr val="FF0000"/>
              </a:solidFill>
              <a:latin typeface="Calibri" panose="020F0502020204030204"/>
            </a:rPr>
            <a:t>.</a:t>
          </a:r>
          <a:r>
            <a:rPr lang="cs-CZ" sz="2800" b="1">
              <a:solidFill>
                <a:srgbClr val="FF0000"/>
              </a:solidFill>
              <a:latin typeface="Calibri" panose="020F0502020204030204"/>
            </a:rPr>
            <a:t> 6</a:t>
          </a:r>
          <a:r>
            <a:rPr lang="en-US" sz="2800" b="1">
              <a:solidFill>
                <a:srgbClr val="FF0000"/>
              </a:solidFill>
              <a:latin typeface="Calibri" panose="020F0502020204030204"/>
            </a:rPr>
            <a:t>.</a:t>
          </a:r>
          <a:r>
            <a:rPr lang="cs-CZ" sz="2800" b="1">
              <a:solidFill>
                <a:srgbClr val="FF0000"/>
              </a:solidFill>
              <a:latin typeface="Calibri" panose="020F0502020204030204"/>
            </a:rPr>
            <a:t> </a:t>
          </a:r>
          <a:r>
            <a:rPr lang="en-US" sz="2800" b="1">
              <a:solidFill>
                <a:srgbClr val="FF0000"/>
              </a:solidFill>
              <a:latin typeface="Calibri" panose="020F0502020204030204"/>
            </a:rPr>
            <a:t>201</a:t>
          </a:r>
          <a:r>
            <a:rPr lang="cs-CZ" sz="2800" b="1">
              <a:solidFill>
                <a:srgbClr val="FF0000"/>
              </a:solidFill>
              <a:latin typeface="Calibri" panose="020F0502020204030204"/>
            </a:rPr>
            <a:t>9</a:t>
          </a:r>
          <a:r>
            <a:rPr lang="en-US" sz="2800" b="1">
              <a:solidFill>
                <a:srgbClr val="FF0000"/>
              </a:solidFill>
              <a:latin typeface="Calibri" panose="020F0502020204030204"/>
            </a:rPr>
            <a:t> </a:t>
          </a:r>
          <a:endParaRPr lang="cs-CZ" sz="2800" b="1">
            <a:solidFill>
              <a:srgbClr val="FF0000"/>
            </a:solidFill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22859</xdr:colOff>
      <xdr:row>0</xdr:row>
      <xdr:rowOff>93156</xdr:rowOff>
    </xdr:from>
    <xdr:to>
      <xdr:col>5</xdr:col>
      <xdr:colOff>1200150</xdr:colOff>
      <xdr:row>7</xdr:row>
      <xdr:rowOff>262890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93156"/>
          <a:ext cx="3491866" cy="143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8:Z1616"/>
  <sheetViews>
    <sheetView tabSelected="1" view="pageBreakPreview" zoomScaleNormal="100" zoomScaleSheetLayoutView="100" workbookViewId="0">
      <selection activeCell="Z7" sqref="Z7"/>
    </sheetView>
  </sheetViews>
  <sheetFormatPr defaultColWidth="8.88671875" defaultRowHeight="14.4" x14ac:dyDescent="0.3"/>
  <cols>
    <col min="1" max="1" width="6" style="23" customWidth="1"/>
    <col min="2" max="2" width="6.33203125" style="24" customWidth="1"/>
    <col min="3" max="3" width="4.77734375" style="24" customWidth="1"/>
    <col min="4" max="4" width="5.5546875" style="22" customWidth="1"/>
    <col min="5" max="5" width="11.21875" style="23" bestFit="1" customWidth="1"/>
    <col min="6" max="6" width="26.6640625" style="23" customWidth="1"/>
    <col min="7" max="7" width="3.88671875" style="23" customWidth="1"/>
    <col min="8" max="8" width="9.6640625" style="23" customWidth="1"/>
    <col min="9" max="9" width="19.21875" style="23" customWidth="1"/>
    <col min="10" max="10" width="5.5546875" style="82" customWidth="1"/>
    <col min="11" max="11" width="9.109375" style="23" customWidth="1"/>
    <col min="12" max="12" width="7" style="25" customWidth="1"/>
    <col min="13" max="13" width="7" style="26" customWidth="1"/>
    <col min="14" max="14" width="7.5546875" style="26" customWidth="1"/>
    <col min="15" max="15" width="14.77734375" style="27" customWidth="1"/>
    <col min="16" max="16" width="8.88671875" style="28" hidden="1" customWidth="1"/>
    <col min="17" max="18" width="9.109375" style="29" hidden="1" customWidth="1"/>
    <col min="19" max="19" width="8.88671875" style="18" hidden="1" customWidth="1"/>
    <col min="20" max="20" width="8.33203125" style="66" hidden="1" customWidth="1"/>
    <col min="21" max="21" width="8.33203125" style="67" hidden="1" customWidth="1"/>
    <col min="22" max="25" width="8.88671875" style="23" hidden="1" customWidth="1"/>
    <col min="26" max="16384" width="8.88671875" style="23"/>
  </cols>
  <sheetData>
    <row r="8" spans="1:25" ht="23.1" customHeight="1" thickBot="1" x14ac:dyDescent="0.35"/>
    <row r="9" spans="1:25" s="74" customFormat="1" ht="20.399999999999999" customHeight="1" thickBot="1" x14ac:dyDescent="0.35">
      <c r="A9" s="195" t="s">
        <v>110</v>
      </c>
      <c r="B9" s="196"/>
      <c r="C9" s="197"/>
      <c r="D9" s="195"/>
      <c r="E9" s="198"/>
      <c r="F9" s="199" t="s">
        <v>132</v>
      </c>
      <c r="G9" s="198"/>
      <c r="H9" s="198"/>
      <c r="I9" s="198"/>
      <c r="J9" s="200"/>
      <c r="K9" s="201"/>
      <c r="L9" s="202"/>
      <c r="M9" s="203"/>
      <c r="N9" s="204"/>
      <c r="O9" s="73"/>
      <c r="P9" s="75"/>
      <c r="Q9" s="76"/>
      <c r="R9" s="76"/>
      <c r="S9" s="78"/>
      <c r="T9" s="77"/>
      <c r="U9" s="104"/>
    </row>
    <row r="10" spans="1:25" s="106" customFormat="1" ht="20.399999999999999" customHeight="1" x14ac:dyDescent="0.3">
      <c r="A10" s="115" t="s">
        <v>120</v>
      </c>
      <c r="B10" s="116"/>
      <c r="C10" s="117"/>
      <c r="D10" s="118"/>
      <c r="E10" s="119"/>
      <c r="F10" s="116"/>
      <c r="G10" s="119"/>
      <c r="H10" s="119"/>
      <c r="I10" s="119"/>
      <c r="J10" s="120"/>
      <c r="K10" s="121"/>
      <c r="L10" s="122"/>
      <c r="M10" s="123"/>
      <c r="N10" s="124"/>
      <c r="O10" s="101"/>
      <c r="P10" s="102"/>
      <c r="Q10" s="103"/>
      <c r="R10" s="103"/>
      <c r="S10" s="105"/>
      <c r="T10" s="104"/>
      <c r="U10" s="104"/>
    </row>
    <row r="11" spans="1:25" ht="31.2" customHeight="1" thickBot="1" x14ac:dyDescent="0.35">
      <c r="A11" s="107" t="s">
        <v>1</v>
      </c>
      <c r="B11" s="108" t="s">
        <v>2</v>
      </c>
      <c r="C11" s="109" t="s">
        <v>103</v>
      </c>
      <c r="D11" s="110" t="s">
        <v>111</v>
      </c>
      <c r="E11" s="110" t="s">
        <v>0</v>
      </c>
      <c r="F11" s="111" t="s">
        <v>115</v>
      </c>
      <c r="G11" s="112" t="s">
        <v>4</v>
      </c>
      <c r="H11" s="112" t="s">
        <v>3</v>
      </c>
      <c r="I11" s="125" t="s">
        <v>119</v>
      </c>
      <c r="J11" s="113" t="s">
        <v>100</v>
      </c>
      <c r="K11" s="114" t="s">
        <v>128</v>
      </c>
      <c r="L11" s="187" t="s">
        <v>129</v>
      </c>
      <c r="M11" s="188" t="s">
        <v>130</v>
      </c>
      <c r="N11" s="189" t="s">
        <v>131</v>
      </c>
      <c r="O11" s="150" t="s">
        <v>6</v>
      </c>
      <c r="P11" s="30" t="s">
        <v>7</v>
      </c>
      <c r="Q11" s="31" t="s">
        <v>8</v>
      </c>
      <c r="R11" s="31" t="s">
        <v>9</v>
      </c>
      <c r="S11" s="19" t="s">
        <v>114</v>
      </c>
      <c r="T11" s="126" t="s">
        <v>122</v>
      </c>
      <c r="U11" s="213" t="s">
        <v>121</v>
      </c>
      <c r="V11" s="31" t="s">
        <v>127</v>
      </c>
      <c r="W11" s="31" t="s">
        <v>133</v>
      </c>
      <c r="X11" s="31" t="s">
        <v>134</v>
      </c>
      <c r="Y11" s="31" t="s">
        <v>135</v>
      </c>
    </row>
    <row r="12" spans="1:25" x14ac:dyDescent="0.3">
      <c r="A12" s="205">
        <v>43631</v>
      </c>
      <c r="B12" s="152">
        <v>43638</v>
      </c>
      <c r="C12" s="42">
        <f>B12-A12</f>
        <v>7</v>
      </c>
      <c r="D12" s="91" t="s">
        <v>112</v>
      </c>
      <c r="E12" s="32" t="s">
        <v>23</v>
      </c>
      <c r="F12" s="153" t="str">
        <f>HYPERLINK("https://www.ckvt.cz/hotely/chorvatsko/stredni-dalmacie/promajna/pavilon-dukic-b-neptun-klub-promajna","Pavilony DUKIĆ B")</f>
        <v>Pavilony DUKIĆ B</v>
      </c>
      <c r="G12" s="32" t="s">
        <v>5</v>
      </c>
      <c r="H12" s="32" t="s">
        <v>116</v>
      </c>
      <c r="I12" s="32" t="s">
        <v>117</v>
      </c>
      <c r="J12" s="89">
        <f>1-(K12/O12)</f>
        <v>0.66889632107023411</v>
      </c>
      <c r="K12" s="211">
        <v>990</v>
      </c>
      <c r="L12" s="45">
        <f t="shared" ref="L12:L44" si="0">K12+W12</f>
        <v>3290</v>
      </c>
      <c r="M12" s="45">
        <f t="shared" ref="M12:M44" si="1">K12+X12</f>
        <v>4480</v>
      </c>
      <c r="N12" s="54">
        <f t="shared" ref="N12:N44" si="2">K12+Y12</f>
        <v>10980</v>
      </c>
      <c r="O12" s="27">
        <v>2990</v>
      </c>
      <c r="P12" s="37">
        <f>K12/25.5</f>
        <v>38.823529411764703</v>
      </c>
      <c r="Q12" s="38">
        <f>K12/5.889</f>
        <v>168.11003565970452</v>
      </c>
      <c r="R12" s="38">
        <f>(C12+1)*6.25+Q12</f>
        <v>218.11003565970452</v>
      </c>
      <c r="S12" s="20">
        <v>6.1</v>
      </c>
      <c r="T12" s="65" t="s">
        <v>126</v>
      </c>
      <c r="U12" s="65" t="s">
        <v>126</v>
      </c>
      <c r="W12" s="23">
        <v>2300</v>
      </c>
      <c r="X12" s="23">
        <v>3490</v>
      </c>
      <c r="Y12" s="23">
        <v>9990</v>
      </c>
    </row>
    <row r="13" spans="1:25" hidden="1" x14ac:dyDescent="0.3">
      <c r="A13" s="177">
        <v>43631</v>
      </c>
      <c r="B13" s="163">
        <v>43638</v>
      </c>
      <c r="C13" s="164">
        <f>B13-A13</f>
        <v>7</v>
      </c>
      <c r="D13" s="165" t="s">
        <v>112</v>
      </c>
      <c r="E13" s="166" t="s">
        <v>23</v>
      </c>
      <c r="F13" s="167" t="str">
        <f>HYPERLINK("https://www.ckvt.cz/hotely/chorvatsko/stredni-dalmacie/promajna/pavilon-dukic-b-neptun-klub-promajna","Pavilony DUKIĆ B")</f>
        <v>Pavilony DUKIĆ B</v>
      </c>
      <c r="G13" s="166" t="s">
        <v>5</v>
      </c>
      <c r="H13" s="166" t="s">
        <v>116</v>
      </c>
      <c r="I13" s="166" t="s">
        <v>60</v>
      </c>
      <c r="J13" s="168">
        <f>1-(K13/O13)</f>
        <v>0.66889632107023411</v>
      </c>
      <c r="K13" s="169">
        <v>990</v>
      </c>
      <c r="L13" s="70">
        <f t="shared" si="0"/>
        <v>3290</v>
      </c>
      <c r="M13" s="70">
        <f t="shared" si="1"/>
        <v>4480</v>
      </c>
      <c r="N13" s="87">
        <f t="shared" si="2"/>
        <v>10980</v>
      </c>
      <c r="O13" s="55">
        <v>2990</v>
      </c>
      <c r="P13" s="37">
        <f>K13/25.5</f>
        <v>38.823529411764703</v>
      </c>
      <c r="Q13" s="38">
        <f>K13/5.889</f>
        <v>168.11003565970452</v>
      </c>
      <c r="R13" s="38">
        <f>(C13+1)*6.25+Q13</f>
        <v>218.11003565970452</v>
      </c>
      <c r="S13" s="20">
        <v>6.1</v>
      </c>
      <c r="T13" s="67">
        <v>8</v>
      </c>
      <c r="U13" s="67">
        <v>5</v>
      </c>
      <c r="W13" s="23">
        <v>2300</v>
      </c>
      <c r="X13" s="23">
        <v>3490</v>
      </c>
      <c r="Y13" s="23">
        <v>9990</v>
      </c>
    </row>
    <row r="14" spans="1:25" hidden="1" x14ac:dyDescent="0.3">
      <c r="A14" s="177">
        <v>43631</v>
      </c>
      <c r="B14" s="163">
        <v>43638</v>
      </c>
      <c r="C14" s="164">
        <f>B14-A14</f>
        <v>7</v>
      </c>
      <c r="D14" s="165" t="s">
        <v>112</v>
      </c>
      <c r="E14" s="166" t="s">
        <v>23</v>
      </c>
      <c r="F14" s="167" t="str">
        <f>HYPERLINK("https://www.ckvt.cz/hotely/chorvatsko/stredni-dalmacie/promajna/pavilon-dukic-b-neptun-klub-promajna","Pavilony DUKIĆ B")</f>
        <v>Pavilony DUKIĆ B</v>
      </c>
      <c r="G14" s="166" t="s">
        <v>5</v>
      </c>
      <c r="H14" s="166" t="s">
        <v>116</v>
      </c>
      <c r="I14" s="166" t="s">
        <v>61</v>
      </c>
      <c r="J14" s="168">
        <f>1-(K14/O14)</f>
        <v>0.60200668896321075</v>
      </c>
      <c r="K14" s="169">
        <v>1190</v>
      </c>
      <c r="L14" s="70">
        <f t="shared" si="0"/>
        <v>3490</v>
      </c>
      <c r="M14" s="70">
        <f t="shared" si="1"/>
        <v>4680</v>
      </c>
      <c r="N14" s="87">
        <f t="shared" si="2"/>
        <v>11180</v>
      </c>
      <c r="O14" s="55">
        <v>2990</v>
      </c>
      <c r="P14" s="37">
        <f>K14/25.5</f>
        <v>46.666666666666664</v>
      </c>
      <c r="Q14" s="38">
        <f>K14/5.889</f>
        <v>202.07165902530141</v>
      </c>
      <c r="R14" s="38">
        <f>(C14+1)*6.25+Q14</f>
        <v>252.07165902530141</v>
      </c>
      <c r="S14" s="20">
        <v>6.2</v>
      </c>
      <c r="T14" s="67">
        <v>0</v>
      </c>
      <c r="U14" s="67">
        <v>0</v>
      </c>
      <c r="W14" s="23">
        <v>2300</v>
      </c>
      <c r="X14" s="23">
        <v>3490</v>
      </c>
      <c r="Y14" s="23">
        <v>9990</v>
      </c>
    </row>
    <row r="15" spans="1:25" hidden="1" x14ac:dyDescent="0.3">
      <c r="A15" s="177">
        <v>43631</v>
      </c>
      <c r="B15" s="163">
        <v>43638</v>
      </c>
      <c r="C15" s="164">
        <f>B15-A15</f>
        <v>7</v>
      </c>
      <c r="D15" s="165" t="s">
        <v>112</v>
      </c>
      <c r="E15" s="166" t="s">
        <v>23</v>
      </c>
      <c r="F15" s="167" t="str">
        <f>HYPERLINK("https://www.ckvt.cz/hotely/chorvatsko/stredni-dalmacie/promajna/pavilon-dukic-b-neptun-klub-promajna","Pavilony DUKIĆ B")</f>
        <v>Pavilony DUKIĆ B</v>
      </c>
      <c r="G15" s="166" t="s">
        <v>5</v>
      </c>
      <c r="H15" s="166" t="s">
        <v>116</v>
      </c>
      <c r="I15" s="166" t="s">
        <v>62</v>
      </c>
      <c r="J15" s="168">
        <f>1-(K15/O15)</f>
        <v>0.62695924764890276</v>
      </c>
      <c r="K15" s="169">
        <v>1190</v>
      </c>
      <c r="L15" s="70">
        <f t="shared" si="0"/>
        <v>3490</v>
      </c>
      <c r="M15" s="70">
        <f t="shared" si="1"/>
        <v>4680</v>
      </c>
      <c r="N15" s="87">
        <f t="shared" si="2"/>
        <v>11180</v>
      </c>
      <c r="O15" s="55">
        <v>3190</v>
      </c>
      <c r="P15" s="37">
        <f>K15/25.5</f>
        <v>46.666666666666664</v>
      </c>
      <c r="Q15" s="38">
        <f>K15/5.889</f>
        <v>202.07165902530141</v>
      </c>
      <c r="R15" s="38">
        <f>(C15+1)*6.25+Q15</f>
        <v>252.07165902530141</v>
      </c>
      <c r="S15" s="20">
        <v>6.3</v>
      </c>
      <c r="T15" s="67">
        <v>0</v>
      </c>
      <c r="U15" s="67">
        <v>0</v>
      </c>
      <c r="W15" s="23">
        <v>2300</v>
      </c>
      <c r="X15" s="23">
        <v>3490</v>
      </c>
      <c r="Y15" s="23">
        <v>9990</v>
      </c>
    </row>
    <row r="16" spans="1:25" x14ac:dyDescent="0.3">
      <c r="A16" s="94">
        <v>43631</v>
      </c>
      <c r="B16" s="51">
        <v>43638</v>
      </c>
      <c r="C16" s="33">
        <f t="shared" ref="C16:C44" si="3">B16-A16</f>
        <v>7</v>
      </c>
      <c r="D16" s="64" t="s">
        <v>112</v>
      </c>
      <c r="E16" s="40" t="s">
        <v>19</v>
      </c>
      <c r="F16" s="154" t="str">
        <f>HYPERLINK("https://www.ckvt.cz/apartmany/chorvatsko/stredni-dalmacie/brist/vila-marko","Vila MARKO")</f>
        <v>Vila MARKO</v>
      </c>
      <c r="G16" s="40" t="s">
        <v>5</v>
      </c>
      <c r="H16" s="40" t="s">
        <v>116</v>
      </c>
      <c r="I16" s="40" t="s">
        <v>117</v>
      </c>
      <c r="J16" s="99">
        <f t="shared" ref="J16:J44" si="4">1-(K16/O16)</f>
        <v>0.75187969924812026</v>
      </c>
      <c r="K16" s="210">
        <v>990</v>
      </c>
      <c r="L16" s="34">
        <f t="shared" si="0"/>
        <v>3290</v>
      </c>
      <c r="M16" s="34">
        <f t="shared" si="1"/>
        <v>4480</v>
      </c>
      <c r="N16" s="52">
        <f t="shared" si="2"/>
        <v>10980</v>
      </c>
      <c r="O16" s="27">
        <v>3990</v>
      </c>
      <c r="P16" s="37">
        <f t="shared" ref="P16:P44" si="5">K16/25.5</f>
        <v>38.823529411764703</v>
      </c>
      <c r="Q16" s="38">
        <f t="shared" ref="Q16:Q44" si="6">K16/5.889</f>
        <v>168.11003565970452</v>
      </c>
      <c r="R16" s="38">
        <f t="shared" ref="R16:R19" si="7">(C16+1)*6.25+Q16</f>
        <v>218.11003565970452</v>
      </c>
      <c r="S16" s="18">
        <v>17.100000000000001</v>
      </c>
      <c r="T16" s="65" t="s">
        <v>126</v>
      </c>
      <c r="U16" s="65" t="s">
        <v>126</v>
      </c>
      <c r="W16" s="23">
        <v>2300</v>
      </c>
      <c r="X16" s="23">
        <v>3490</v>
      </c>
      <c r="Y16" s="23">
        <v>9990</v>
      </c>
    </row>
    <row r="17" spans="1:25" hidden="1" x14ac:dyDescent="0.3">
      <c r="A17" s="162">
        <v>43631</v>
      </c>
      <c r="B17" s="163">
        <v>43638</v>
      </c>
      <c r="C17" s="164">
        <f t="shared" si="3"/>
        <v>7</v>
      </c>
      <c r="D17" s="165" t="s">
        <v>112</v>
      </c>
      <c r="E17" s="166" t="s">
        <v>19</v>
      </c>
      <c r="F17" s="167" t="str">
        <f>HYPERLINK("https://www.ckvt.cz/apartmany/chorvatsko/stredni-dalmacie/brist/vila-marko","Vila MARKO")</f>
        <v>Vila MARKO</v>
      </c>
      <c r="G17" s="166" t="s">
        <v>5</v>
      </c>
      <c r="H17" s="166" t="s">
        <v>116</v>
      </c>
      <c r="I17" s="166" t="s">
        <v>37</v>
      </c>
      <c r="J17" s="168">
        <f t="shared" si="4"/>
        <v>0.75187969924812026</v>
      </c>
      <c r="K17" s="169">
        <v>990</v>
      </c>
      <c r="L17" s="70">
        <f t="shared" si="0"/>
        <v>3290</v>
      </c>
      <c r="M17" s="70">
        <f t="shared" si="1"/>
        <v>4480</v>
      </c>
      <c r="N17" s="87">
        <f t="shared" si="2"/>
        <v>10980</v>
      </c>
      <c r="O17" s="27">
        <v>3990</v>
      </c>
      <c r="P17" s="37">
        <f t="shared" si="5"/>
        <v>38.823529411764703</v>
      </c>
      <c r="Q17" s="38">
        <f t="shared" si="6"/>
        <v>168.11003565970452</v>
      </c>
      <c r="R17" s="38">
        <f t="shared" si="7"/>
        <v>218.11003565970452</v>
      </c>
      <c r="S17" s="18">
        <v>17.100000000000001</v>
      </c>
      <c r="T17" s="66">
        <v>3</v>
      </c>
      <c r="U17" s="67">
        <v>1</v>
      </c>
      <c r="W17" s="23">
        <v>2300</v>
      </c>
      <c r="X17" s="23">
        <v>3490</v>
      </c>
      <c r="Y17" s="23">
        <v>9990</v>
      </c>
    </row>
    <row r="18" spans="1:25" hidden="1" x14ac:dyDescent="0.3">
      <c r="A18" s="162">
        <v>43631</v>
      </c>
      <c r="B18" s="163">
        <v>43638</v>
      </c>
      <c r="C18" s="164">
        <f t="shared" si="3"/>
        <v>7</v>
      </c>
      <c r="D18" s="165" t="s">
        <v>112</v>
      </c>
      <c r="E18" s="166" t="s">
        <v>19</v>
      </c>
      <c r="F18" s="167" t="str">
        <f>HYPERLINK("https://www.ckvt.cz/apartmany/chorvatsko/stredni-dalmacie/brist/vila-marko","Vila MARKO")</f>
        <v>Vila MARKO</v>
      </c>
      <c r="G18" s="166" t="s">
        <v>5</v>
      </c>
      <c r="H18" s="166" t="s">
        <v>116</v>
      </c>
      <c r="I18" s="166" t="s">
        <v>39</v>
      </c>
      <c r="J18" s="168">
        <f t="shared" si="4"/>
        <v>0.75187969924812026</v>
      </c>
      <c r="K18" s="169">
        <v>990</v>
      </c>
      <c r="L18" s="70">
        <f t="shared" si="0"/>
        <v>3290</v>
      </c>
      <c r="M18" s="70">
        <f t="shared" si="1"/>
        <v>4480</v>
      </c>
      <c r="N18" s="87">
        <f t="shared" si="2"/>
        <v>10980</v>
      </c>
      <c r="O18" s="27">
        <v>3990</v>
      </c>
      <c r="P18" s="37">
        <f t="shared" si="5"/>
        <v>38.823529411764703</v>
      </c>
      <c r="Q18" s="38">
        <f t="shared" si="6"/>
        <v>168.11003565970452</v>
      </c>
      <c r="R18" s="38">
        <f t="shared" si="7"/>
        <v>218.11003565970452</v>
      </c>
      <c r="S18" s="18">
        <v>17.2</v>
      </c>
      <c r="T18" s="66">
        <v>3</v>
      </c>
      <c r="U18" s="67">
        <v>0</v>
      </c>
      <c r="W18" s="23">
        <v>2300</v>
      </c>
      <c r="X18" s="23">
        <v>3490</v>
      </c>
      <c r="Y18" s="23">
        <v>9990</v>
      </c>
    </row>
    <row r="19" spans="1:25" hidden="1" x14ac:dyDescent="0.3">
      <c r="A19" s="162">
        <v>43631</v>
      </c>
      <c r="B19" s="163">
        <v>43638</v>
      </c>
      <c r="C19" s="164">
        <f t="shared" si="3"/>
        <v>7</v>
      </c>
      <c r="D19" s="165" t="s">
        <v>112</v>
      </c>
      <c r="E19" s="166" t="s">
        <v>19</v>
      </c>
      <c r="F19" s="167" t="str">
        <f>HYPERLINK("https://www.ckvt.cz/apartmany/chorvatsko/stredni-dalmacie/brist/vila-marko","Vila MARKO")</f>
        <v>Vila MARKO</v>
      </c>
      <c r="G19" s="166" t="s">
        <v>5</v>
      </c>
      <c r="H19" s="166" t="s">
        <v>116</v>
      </c>
      <c r="I19" s="166" t="s">
        <v>38</v>
      </c>
      <c r="J19" s="168">
        <f t="shared" si="4"/>
        <v>0.76923076923076916</v>
      </c>
      <c r="K19" s="169">
        <v>990</v>
      </c>
      <c r="L19" s="70">
        <f t="shared" si="0"/>
        <v>3290</v>
      </c>
      <c r="M19" s="70">
        <f t="shared" si="1"/>
        <v>4480</v>
      </c>
      <c r="N19" s="87">
        <f t="shared" si="2"/>
        <v>10980</v>
      </c>
      <c r="O19" s="27">
        <v>4290</v>
      </c>
      <c r="P19" s="37">
        <f t="shared" si="5"/>
        <v>38.823529411764703</v>
      </c>
      <c r="Q19" s="38">
        <f t="shared" si="6"/>
        <v>168.11003565970452</v>
      </c>
      <c r="R19" s="38">
        <f t="shared" si="7"/>
        <v>218.11003565970452</v>
      </c>
      <c r="S19" s="18">
        <v>17.3</v>
      </c>
      <c r="T19" s="66">
        <v>5</v>
      </c>
      <c r="U19" s="67">
        <v>1</v>
      </c>
      <c r="W19" s="23">
        <v>2300</v>
      </c>
      <c r="X19" s="23">
        <v>3490</v>
      </c>
      <c r="Y19" s="23">
        <v>9990</v>
      </c>
    </row>
    <row r="20" spans="1:25" customFormat="1" x14ac:dyDescent="0.3">
      <c r="A20" s="157">
        <v>43631</v>
      </c>
      <c r="B20" s="4">
        <v>43638</v>
      </c>
      <c r="C20" s="2">
        <f t="shared" si="3"/>
        <v>7</v>
      </c>
      <c r="D20" s="92" t="s">
        <v>112</v>
      </c>
      <c r="E20" s="1" t="s">
        <v>95</v>
      </c>
      <c r="F20" s="155" t="str">
        <f>HYPERLINK("https://www.ckvt.cz/apartmany/chorvatsko/stredni-dalmacie/zivogosce/vila-porat","Vila PORAT")</f>
        <v>Vila PORAT</v>
      </c>
      <c r="G20" s="1" t="s">
        <v>5</v>
      </c>
      <c r="H20" s="1" t="s">
        <v>116</v>
      </c>
      <c r="I20" s="40" t="s">
        <v>117</v>
      </c>
      <c r="J20" s="100">
        <f t="shared" si="4"/>
        <v>0.71633237822349571</v>
      </c>
      <c r="K20" s="209">
        <v>990</v>
      </c>
      <c r="L20" s="11">
        <f t="shared" si="0"/>
        <v>3290</v>
      </c>
      <c r="M20" s="11">
        <f t="shared" si="1"/>
        <v>4480</v>
      </c>
      <c r="N20" s="17">
        <f t="shared" si="2"/>
        <v>10980</v>
      </c>
      <c r="O20" s="3">
        <v>3490</v>
      </c>
      <c r="P20" s="6">
        <f t="shared" si="5"/>
        <v>38.823529411764703</v>
      </c>
      <c r="Q20" s="7">
        <f t="shared" si="6"/>
        <v>168.11003565970452</v>
      </c>
      <c r="R20" s="38">
        <f t="shared" ref="R20:R44" si="8">(C20+1)*6.25+Q20</f>
        <v>218.11003565970452</v>
      </c>
      <c r="S20" s="20">
        <v>4.0999999999999996</v>
      </c>
      <c r="T20" s="65" t="s">
        <v>126</v>
      </c>
      <c r="U20" s="65" t="s">
        <v>126</v>
      </c>
      <c r="W20" s="23">
        <v>2300</v>
      </c>
      <c r="X20" s="23">
        <v>3490</v>
      </c>
      <c r="Y20">
        <v>9990</v>
      </c>
    </row>
    <row r="21" spans="1:25" customFormat="1" hidden="1" x14ac:dyDescent="0.3">
      <c r="A21" s="178">
        <v>43631</v>
      </c>
      <c r="B21" s="171">
        <v>43638</v>
      </c>
      <c r="C21" s="172">
        <f t="shared" si="3"/>
        <v>7</v>
      </c>
      <c r="D21" s="173" t="s">
        <v>112</v>
      </c>
      <c r="E21" s="174" t="s">
        <v>95</v>
      </c>
      <c r="F21" s="175" t="str">
        <f>HYPERLINK("https://www.ckvt.cz/apartmany/chorvatsko/stredni-dalmacie/zivogosce/vila-porat","Vila PORAT")</f>
        <v>Vila PORAT</v>
      </c>
      <c r="G21" s="174" t="s">
        <v>5</v>
      </c>
      <c r="H21" s="174" t="s">
        <v>116</v>
      </c>
      <c r="I21" s="174" t="s">
        <v>96</v>
      </c>
      <c r="J21" s="176">
        <f t="shared" si="4"/>
        <v>0.57306590257879653</v>
      </c>
      <c r="K21" s="212">
        <v>1490</v>
      </c>
      <c r="L21" s="79">
        <f t="shared" si="0"/>
        <v>3790</v>
      </c>
      <c r="M21" s="79">
        <f t="shared" si="1"/>
        <v>4980</v>
      </c>
      <c r="N21" s="88">
        <f t="shared" si="2"/>
        <v>11480</v>
      </c>
      <c r="O21" s="3">
        <v>3490</v>
      </c>
      <c r="P21" s="6">
        <f t="shared" si="5"/>
        <v>58.431372549019606</v>
      </c>
      <c r="Q21" s="7">
        <f t="shared" si="6"/>
        <v>253.01409407369673</v>
      </c>
      <c r="R21" s="38">
        <f t="shared" si="8"/>
        <v>303.0140940736967</v>
      </c>
      <c r="S21" s="20">
        <v>4.0999999999999996</v>
      </c>
      <c r="T21" s="68">
        <v>0</v>
      </c>
      <c r="U21" s="68">
        <v>0</v>
      </c>
      <c r="W21" s="23">
        <v>2300</v>
      </c>
      <c r="X21" s="23">
        <v>3490</v>
      </c>
      <c r="Y21">
        <v>9990</v>
      </c>
    </row>
    <row r="22" spans="1:25" hidden="1" x14ac:dyDescent="0.3">
      <c r="A22" s="177">
        <v>43631</v>
      </c>
      <c r="B22" s="163">
        <v>43638</v>
      </c>
      <c r="C22" s="164">
        <f t="shared" si="3"/>
        <v>7</v>
      </c>
      <c r="D22" s="165" t="s">
        <v>112</v>
      </c>
      <c r="E22" s="166" t="s">
        <v>95</v>
      </c>
      <c r="F22" s="167" t="str">
        <f>HYPERLINK("https://www.ckvt.cz/apartmany/chorvatsko/stredni-dalmacie/zivogosce/vila-porat","Vila PORAT")</f>
        <v>Vila PORAT</v>
      </c>
      <c r="G22" s="166" t="s">
        <v>5</v>
      </c>
      <c r="H22" s="166" t="s">
        <v>116</v>
      </c>
      <c r="I22" s="166" t="s">
        <v>97</v>
      </c>
      <c r="J22" s="168">
        <f t="shared" si="4"/>
        <v>0.71633237822349571</v>
      </c>
      <c r="K22" s="169">
        <v>990</v>
      </c>
      <c r="L22" s="70">
        <f t="shared" si="0"/>
        <v>3290</v>
      </c>
      <c r="M22" s="70">
        <f t="shared" si="1"/>
        <v>4480</v>
      </c>
      <c r="N22" s="87">
        <f t="shared" si="2"/>
        <v>10980</v>
      </c>
      <c r="O22" s="27">
        <v>3490</v>
      </c>
      <c r="P22" s="37">
        <f t="shared" si="5"/>
        <v>38.823529411764703</v>
      </c>
      <c r="Q22" s="38">
        <f t="shared" si="6"/>
        <v>168.11003565970452</v>
      </c>
      <c r="R22" s="38">
        <f t="shared" si="8"/>
        <v>218.11003565970452</v>
      </c>
      <c r="S22" s="20">
        <v>4.2</v>
      </c>
      <c r="T22" s="67">
        <v>1</v>
      </c>
      <c r="U22" s="67">
        <v>1</v>
      </c>
      <c r="W22" s="23">
        <v>2300</v>
      </c>
      <c r="X22" s="23">
        <v>3490</v>
      </c>
      <c r="Y22" s="23">
        <v>9990</v>
      </c>
    </row>
    <row r="23" spans="1:25" hidden="1" x14ac:dyDescent="0.3">
      <c r="A23" s="177">
        <v>43631</v>
      </c>
      <c r="B23" s="163">
        <v>43638</v>
      </c>
      <c r="C23" s="164">
        <f t="shared" si="3"/>
        <v>7</v>
      </c>
      <c r="D23" s="165" t="s">
        <v>112</v>
      </c>
      <c r="E23" s="166" t="s">
        <v>95</v>
      </c>
      <c r="F23" s="167" t="str">
        <f>HYPERLINK("https://www.ckvt.cz/apartmany/chorvatsko/stredni-dalmacie/zivogosce/vila-porat","Vila PORAT")</f>
        <v>Vila PORAT</v>
      </c>
      <c r="G23" s="166" t="s">
        <v>5</v>
      </c>
      <c r="H23" s="166" t="s">
        <v>116</v>
      </c>
      <c r="I23" s="166" t="s">
        <v>98</v>
      </c>
      <c r="J23" s="168">
        <f t="shared" si="4"/>
        <v>0.62656641604010033</v>
      </c>
      <c r="K23" s="169">
        <v>1490</v>
      </c>
      <c r="L23" s="70">
        <f t="shared" si="0"/>
        <v>3790</v>
      </c>
      <c r="M23" s="70">
        <f t="shared" si="1"/>
        <v>4980</v>
      </c>
      <c r="N23" s="87">
        <f t="shared" si="2"/>
        <v>11480</v>
      </c>
      <c r="O23" s="27">
        <v>3990</v>
      </c>
      <c r="P23" s="37">
        <f t="shared" si="5"/>
        <v>58.431372549019606</v>
      </c>
      <c r="Q23" s="38">
        <f t="shared" si="6"/>
        <v>253.01409407369673</v>
      </c>
      <c r="R23" s="38">
        <f t="shared" si="8"/>
        <v>303.0140940736967</v>
      </c>
      <c r="S23" s="20">
        <v>4.3</v>
      </c>
      <c r="T23" s="67">
        <v>0</v>
      </c>
      <c r="U23" s="67">
        <v>0</v>
      </c>
      <c r="W23" s="23">
        <v>2300</v>
      </c>
      <c r="X23" s="23">
        <v>3490</v>
      </c>
      <c r="Y23" s="23">
        <v>9990</v>
      </c>
    </row>
    <row r="24" spans="1:25" x14ac:dyDescent="0.3">
      <c r="A24" s="156">
        <v>43631</v>
      </c>
      <c r="B24" s="51">
        <v>43638</v>
      </c>
      <c r="C24" s="33">
        <f t="shared" ref="C24:C30" si="9">B24-A24</f>
        <v>7</v>
      </c>
      <c r="D24" s="64" t="s">
        <v>112</v>
      </c>
      <c r="E24" s="40" t="s">
        <v>23</v>
      </c>
      <c r="F24" s="154" t="str">
        <f t="shared" ref="F24:F30" si="10">HYPERLINK("https://www.ckvt.cz/apartmany/chorvatsko/stredni-dalmacie/promajna/pavilon-dukic-c-neptun-klub-promajna","Pavilony DUKIĆ C")</f>
        <v>Pavilony DUKIĆ C</v>
      </c>
      <c r="G24" s="40" t="s">
        <v>5</v>
      </c>
      <c r="H24" s="40" t="s">
        <v>116</v>
      </c>
      <c r="I24" s="40" t="s">
        <v>117</v>
      </c>
      <c r="J24" s="99">
        <f t="shared" ref="J24:J30" si="11">1-(K24/O24)</f>
        <v>0.59620596205962062</v>
      </c>
      <c r="K24" s="210">
        <v>1490</v>
      </c>
      <c r="L24" s="34">
        <f t="shared" si="0"/>
        <v>3790</v>
      </c>
      <c r="M24" s="34">
        <f t="shared" si="1"/>
        <v>4980</v>
      </c>
      <c r="N24" s="52">
        <f t="shared" si="2"/>
        <v>11480</v>
      </c>
      <c r="O24" s="27">
        <v>3690</v>
      </c>
      <c r="P24" s="37">
        <f t="shared" ref="P24:P30" si="12">K24/25.5</f>
        <v>58.431372549019606</v>
      </c>
      <c r="Q24" s="38">
        <f t="shared" ref="Q24:Q30" si="13">K24/5.889</f>
        <v>253.01409407369673</v>
      </c>
      <c r="R24" s="38">
        <f t="shared" ref="R24:R30" si="14">(C24+1)*6.25+Q24</f>
        <v>303.0140940736967</v>
      </c>
      <c r="S24" s="20">
        <v>8.1</v>
      </c>
      <c r="T24" s="65" t="s">
        <v>126</v>
      </c>
      <c r="U24" s="65" t="s">
        <v>126</v>
      </c>
      <c r="W24" s="23">
        <v>2300</v>
      </c>
      <c r="X24" s="23">
        <v>3490</v>
      </c>
      <c r="Y24" s="23">
        <v>9990</v>
      </c>
    </row>
    <row r="25" spans="1:25" hidden="1" x14ac:dyDescent="0.3">
      <c r="A25" s="177">
        <v>43631</v>
      </c>
      <c r="B25" s="163">
        <v>43638</v>
      </c>
      <c r="C25" s="164">
        <f t="shared" si="9"/>
        <v>7</v>
      </c>
      <c r="D25" s="165" t="s">
        <v>112</v>
      </c>
      <c r="E25" s="166" t="s">
        <v>23</v>
      </c>
      <c r="F25" s="167" t="str">
        <f t="shared" si="10"/>
        <v>Pavilony DUKIĆ C</v>
      </c>
      <c r="G25" s="166" t="s">
        <v>5</v>
      </c>
      <c r="H25" s="166" t="s">
        <v>116</v>
      </c>
      <c r="I25" s="166" t="s">
        <v>64</v>
      </c>
      <c r="J25" s="168">
        <f t="shared" si="11"/>
        <v>0.59620596205962062</v>
      </c>
      <c r="K25" s="169">
        <v>1490</v>
      </c>
      <c r="L25" s="70">
        <f t="shared" si="0"/>
        <v>3790</v>
      </c>
      <c r="M25" s="70">
        <f t="shared" si="1"/>
        <v>4980</v>
      </c>
      <c r="N25" s="87">
        <f t="shared" si="2"/>
        <v>11480</v>
      </c>
      <c r="O25" s="27">
        <v>3690</v>
      </c>
      <c r="P25" s="37">
        <f t="shared" si="12"/>
        <v>58.431372549019606</v>
      </c>
      <c r="Q25" s="38">
        <f t="shared" si="13"/>
        <v>253.01409407369673</v>
      </c>
      <c r="R25" s="38">
        <f t="shared" si="14"/>
        <v>303.0140940736967</v>
      </c>
      <c r="S25" s="20">
        <v>8.1</v>
      </c>
      <c r="T25" s="67">
        <v>2</v>
      </c>
      <c r="U25" s="67">
        <v>2</v>
      </c>
      <c r="W25" s="23">
        <v>2300</v>
      </c>
      <c r="X25" s="23">
        <v>3490</v>
      </c>
      <c r="Y25" s="23">
        <v>9990</v>
      </c>
    </row>
    <row r="26" spans="1:25" customFormat="1" hidden="1" x14ac:dyDescent="0.3">
      <c r="A26" s="178">
        <v>43631</v>
      </c>
      <c r="B26" s="171">
        <v>43638</v>
      </c>
      <c r="C26" s="172">
        <f t="shared" si="9"/>
        <v>7</v>
      </c>
      <c r="D26" s="173" t="s">
        <v>112</v>
      </c>
      <c r="E26" s="174" t="s">
        <v>23</v>
      </c>
      <c r="F26" s="175" t="str">
        <f t="shared" si="10"/>
        <v>Pavilony DUKIĆ C</v>
      </c>
      <c r="G26" s="174" t="s">
        <v>5</v>
      </c>
      <c r="H26" s="174" t="s">
        <v>116</v>
      </c>
      <c r="I26" s="174" t="s">
        <v>66</v>
      </c>
      <c r="J26" s="176">
        <f t="shared" si="11"/>
        <v>0.5329153605015674</v>
      </c>
      <c r="K26" s="212">
        <v>1490</v>
      </c>
      <c r="L26" s="79">
        <f t="shared" si="0"/>
        <v>3790</v>
      </c>
      <c r="M26" s="79">
        <f t="shared" si="1"/>
        <v>4980</v>
      </c>
      <c r="N26" s="88">
        <f t="shared" si="2"/>
        <v>11480</v>
      </c>
      <c r="O26" s="27">
        <v>3190</v>
      </c>
      <c r="P26" s="6">
        <f t="shared" si="12"/>
        <v>58.431372549019606</v>
      </c>
      <c r="Q26" s="7">
        <f t="shared" si="13"/>
        <v>253.01409407369673</v>
      </c>
      <c r="R26" s="38">
        <f t="shared" si="14"/>
        <v>303.0140940736967</v>
      </c>
      <c r="S26" s="20">
        <v>8.3000000000000007</v>
      </c>
      <c r="T26" s="68">
        <v>0</v>
      </c>
      <c r="U26" s="68">
        <v>0</v>
      </c>
      <c r="W26" s="23">
        <v>2300</v>
      </c>
      <c r="X26" s="23">
        <v>3490</v>
      </c>
      <c r="Y26">
        <v>9990</v>
      </c>
    </row>
    <row r="27" spans="1:25" customFormat="1" hidden="1" x14ac:dyDescent="0.3">
      <c r="A27" s="178">
        <v>43631</v>
      </c>
      <c r="B27" s="171">
        <v>43638</v>
      </c>
      <c r="C27" s="172">
        <f t="shared" si="9"/>
        <v>7</v>
      </c>
      <c r="D27" s="173" t="s">
        <v>112</v>
      </c>
      <c r="E27" s="174" t="s">
        <v>23</v>
      </c>
      <c r="F27" s="175" t="str">
        <f t="shared" si="10"/>
        <v>Pavilony DUKIĆ C</v>
      </c>
      <c r="G27" s="174" t="s">
        <v>5</v>
      </c>
      <c r="H27" s="174" t="s">
        <v>116</v>
      </c>
      <c r="I27" s="174" t="s">
        <v>67</v>
      </c>
      <c r="J27" s="176">
        <f t="shared" si="11"/>
        <v>0.5329153605015674</v>
      </c>
      <c r="K27" s="212">
        <v>1490</v>
      </c>
      <c r="L27" s="79">
        <f t="shared" si="0"/>
        <v>3790</v>
      </c>
      <c r="M27" s="79">
        <f t="shared" si="1"/>
        <v>4980</v>
      </c>
      <c r="N27" s="88">
        <f t="shared" si="2"/>
        <v>11480</v>
      </c>
      <c r="O27" s="27">
        <v>3190</v>
      </c>
      <c r="P27" s="6">
        <f t="shared" si="12"/>
        <v>58.431372549019606</v>
      </c>
      <c r="Q27" s="7">
        <f t="shared" si="13"/>
        <v>253.01409407369673</v>
      </c>
      <c r="R27" s="38">
        <f t="shared" si="14"/>
        <v>303.0140940736967</v>
      </c>
      <c r="S27" s="20">
        <v>8.4</v>
      </c>
      <c r="T27" s="68">
        <v>0</v>
      </c>
      <c r="U27" s="68">
        <v>0</v>
      </c>
      <c r="W27" s="23">
        <v>2300</v>
      </c>
      <c r="X27" s="23">
        <v>3490</v>
      </c>
      <c r="Y27">
        <v>9990</v>
      </c>
    </row>
    <row r="28" spans="1:25" hidden="1" x14ac:dyDescent="0.3">
      <c r="A28" s="177">
        <v>43631</v>
      </c>
      <c r="B28" s="163">
        <v>43638</v>
      </c>
      <c r="C28" s="164">
        <f t="shared" si="9"/>
        <v>7</v>
      </c>
      <c r="D28" s="165" t="s">
        <v>112</v>
      </c>
      <c r="E28" s="166" t="s">
        <v>23</v>
      </c>
      <c r="F28" s="167" t="str">
        <f t="shared" si="10"/>
        <v>Pavilony DUKIĆ C</v>
      </c>
      <c r="G28" s="166" t="s">
        <v>5</v>
      </c>
      <c r="H28" s="166" t="s">
        <v>116</v>
      </c>
      <c r="I28" s="166" t="s">
        <v>60</v>
      </c>
      <c r="J28" s="168">
        <f t="shared" si="11"/>
        <v>0.57306590257879653</v>
      </c>
      <c r="K28" s="169">
        <v>1490</v>
      </c>
      <c r="L28" s="70">
        <f t="shared" si="0"/>
        <v>3790</v>
      </c>
      <c r="M28" s="70">
        <f t="shared" si="1"/>
        <v>4980</v>
      </c>
      <c r="N28" s="87">
        <f t="shared" si="2"/>
        <v>11480</v>
      </c>
      <c r="O28" s="27">
        <v>3490</v>
      </c>
      <c r="P28" s="37">
        <f t="shared" si="12"/>
        <v>58.431372549019606</v>
      </c>
      <c r="Q28" s="38">
        <f t="shared" si="13"/>
        <v>253.01409407369673</v>
      </c>
      <c r="R28" s="38">
        <f t="shared" si="14"/>
        <v>303.0140940736967</v>
      </c>
      <c r="S28" s="20">
        <v>8.5</v>
      </c>
      <c r="T28" s="67">
        <v>1</v>
      </c>
      <c r="U28" s="67">
        <v>2</v>
      </c>
      <c r="W28" s="23">
        <v>2300</v>
      </c>
      <c r="X28" s="23">
        <v>3490</v>
      </c>
      <c r="Y28" s="23">
        <v>9990</v>
      </c>
    </row>
    <row r="29" spans="1:25" hidden="1" x14ac:dyDescent="0.3">
      <c r="A29" s="177">
        <v>43631</v>
      </c>
      <c r="B29" s="163">
        <v>43638</v>
      </c>
      <c r="C29" s="164">
        <f t="shared" si="9"/>
        <v>7</v>
      </c>
      <c r="D29" s="165" t="s">
        <v>112</v>
      </c>
      <c r="E29" s="166" t="s">
        <v>23</v>
      </c>
      <c r="F29" s="167" t="str">
        <f t="shared" si="10"/>
        <v>Pavilony DUKIĆ C</v>
      </c>
      <c r="G29" s="166" t="s">
        <v>5</v>
      </c>
      <c r="H29" s="166" t="s">
        <v>116</v>
      </c>
      <c r="I29" s="166" t="s">
        <v>68</v>
      </c>
      <c r="J29" s="168">
        <f t="shared" si="11"/>
        <v>0.62656641604010033</v>
      </c>
      <c r="K29" s="169">
        <v>1490</v>
      </c>
      <c r="L29" s="70">
        <f t="shared" si="0"/>
        <v>3790</v>
      </c>
      <c r="M29" s="70">
        <f t="shared" si="1"/>
        <v>4980</v>
      </c>
      <c r="N29" s="87">
        <f t="shared" si="2"/>
        <v>11480</v>
      </c>
      <c r="O29" s="27">
        <v>3990</v>
      </c>
      <c r="P29" s="37">
        <f t="shared" si="12"/>
        <v>58.431372549019606</v>
      </c>
      <c r="Q29" s="38">
        <f t="shared" si="13"/>
        <v>253.01409407369673</v>
      </c>
      <c r="R29" s="38">
        <f t="shared" si="14"/>
        <v>303.0140940736967</v>
      </c>
      <c r="S29" s="20">
        <v>8.6</v>
      </c>
      <c r="T29" s="67">
        <v>0</v>
      </c>
      <c r="U29" s="67">
        <v>0</v>
      </c>
      <c r="W29" s="23">
        <v>2300</v>
      </c>
      <c r="X29" s="23">
        <v>3490</v>
      </c>
      <c r="Y29" s="23">
        <v>9990</v>
      </c>
    </row>
    <row r="30" spans="1:25" hidden="1" x14ac:dyDescent="0.3">
      <c r="A30" s="177">
        <v>43631</v>
      </c>
      <c r="B30" s="163">
        <v>43638</v>
      </c>
      <c r="C30" s="164">
        <f t="shared" si="9"/>
        <v>7</v>
      </c>
      <c r="D30" s="165" t="s">
        <v>112</v>
      </c>
      <c r="E30" s="166" t="s">
        <v>23</v>
      </c>
      <c r="F30" s="167" t="str">
        <f t="shared" si="10"/>
        <v>Pavilony DUKIĆ C</v>
      </c>
      <c r="G30" s="166" t="s">
        <v>5</v>
      </c>
      <c r="H30" s="166" t="s">
        <v>116</v>
      </c>
      <c r="I30" s="166" t="s">
        <v>65</v>
      </c>
      <c r="J30" s="168">
        <f t="shared" si="11"/>
        <v>0.50125313283208017</v>
      </c>
      <c r="K30" s="169">
        <v>1990</v>
      </c>
      <c r="L30" s="70">
        <f t="shared" si="0"/>
        <v>4290</v>
      </c>
      <c r="M30" s="70">
        <f t="shared" si="1"/>
        <v>5480</v>
      </c>
      <c r="N30" s="87">
        <f t="shared" si="2"/>
        <v>11980</v>
      </c>
      <c r="O30" s="27">
        <v>3990</v>
      </c>
      <c r="P30" s="37">
        <f t="shared" si="12"/>
        <v>78.039215686274517</v>
      </c>
      <c r="Q30" s="38">
        <f t="shared" si="13"/>
        <v>337.91815248768887</v>
      </c>
      <c r="R30" s="38">
        <f t="shared" si="14"/>
        <v>387.91815248768887</v>
      </c>
      <c r="S30" s="20">
        <v>8.1999999999999993</v>
      </c>
      <c r="T30" s="67">
        <v>3</v>
      </c>
      <c r="U30" s="67">
        <v>0</v>
      </c>
      <c r="W30" s="23">
        <v>2300</v>
      </c>
      <c r="X30" s="23">
        <v>3490</v>
      </c>
      <c r="Y30" s="23">
        <v>9990</v>
      </c>
    </row>
    <row r="31" spans="1:25" x14ac:dyDescent="0.3">
      <c r="A31" s="94">
        <v>43631</v>
      </c>
      <c r="B31" s="51">
        <v>43638</v>
      </c>
      <c r="C31" s="33">
        <f>B31-A31</f>
        <v>7</v>
      </c>
      <c r="D31" s="64" t="s">
        <v>112</v>
      </c>
      <c r="E31" s="40" t="s">
        <v>12</v>
      </c>
      <c r="F31" s="154" t="str">
        <f>HYPERLINK("https://www.ckvt.cz/hotely/chorvatsko/kvarner/crikvenica/pavilony-kacjak","Pavilony KAČJAK")</f>
        <v>Pavilony KAČJAK</v>
      </c>
      <c r="G31" s="40" t="s">
        <v>29</v>
      </c>
      <c r="H31" s="40" t="s">
        <v>136</v>
      </c>
      <c r="I31" s="40" t="s">
        <v>117</v>
      </c>
      <c r="J31" s="99">
        <f>1-(K31/O31)</f>
        <v>0.54644808743169393</v>
      </c>
      <c r="K31" s="210">
        <v>2490</v>
      </c>
      <c r="L31" s="34">
        <f>K31+W31</f>
        <v>5090</v>
      </c>
      <c r="M31" s="49" t="s">
        <v>99</v>
      </c>
      <c r="N31" s="50" t="s">
        <v>99</v>
      </c>
      <c r="O31" s="27">
        <v>5490</v>
      </c>
      <c r="P31" s="37">
        <f>K31/25.5</f>
        <v>97.647058823529406</v>
      </c>
      <c r="Q31" s="38">
        <f>K31/5.889</f>
        <v>422.8222109016811</v>
      </c>
      <c r="R31" s="38">
        <f>(C31+1)*6.25+Q31</f>
        <v>472.8222109016811</v>
      </c>
      <c r="S31" s="18">
        <v>15.1</v>
      </c>
      <c r="T31" s="65" t="s">
        <v>126</v>
      </c>
      <c r="U31" s="65" t="s">
        <v>126</v>
      </c>
      <c r="V31" s="23" t="s">
        <v>145</v>
      </c>
      <c r="W31" s="23">
        <v>2600</v>
      </c>
      <c r="X31" s="23" t="s">
        <v>99</v>
      </c>
      <c r="Y31" s="23" t="s">
        <v>99</v>
      </c>
    </row>
    <row r="32" spans="1:25" hidden="1" x14ac:dyDescent="0.3">
      <c r="A32" s="162">
        <v>43631</v>
      </c>
      <c r="B32" s="163">
        <v>43638</v>
      </c>
      <c r="C32" s="164">
        <f>B32-A32</f>
        <v>7</v>
      </c>
      <c r="D32" s="165" t="s">
        <v>112</v>
      </c>
      <c r="E32" s="166" t="s">
        <v>12</v>
      </c>
      <c r="F32" s="167" t="str">
        <f>HYPERLINK("https://www.ckvt.cz/hotely/chorvatsko/kvarner/crikvenica/pavilony-kacjak","Pavilony KAČJAK")</f>
        <v>Pavilony KAČJAK</v>
      </c>
      <c r="G32" s="166" t="s">
        <v>29</v>
      </c>
      <c r="H32" s="166" t="s">
        <v>136</v>
      </c>
      <c r="I32" s="166" t="s">
        <v>32</v>
      </c>
      <c r="J32" s="168">
        <f>1-(K32/O32)</f>
        <v>0.54644808743169393</v>
      </c>
      <c r="K32" s="169">
        <v>2490</v>
      </c>
      <c r="L32" s="70">
        <f>K32+W32</f>
        <v>5090</v>
      </c>
      <c r="M32" s="85" t="s">
        <v>99</v>
      </c>
      <c r="N32" s="86" t="s">
        <v>99</v>
      </c>
      <c r="O32" s="27">
        <v>5490</v>
      </c>
      <c r="P32" s="37">
        <f>K32/25.5</f>
        <v>97.647058823529406</v>
      </c>
      <c r="Q32" s="38">
        <f>K32/5.889</f>
        <v>422.8222109016811</v>
      </c>
      <c r="R32" s="38">
        <f>(C32+1)*6.25+Q32</f>
        <v>472.8222109016811</v>
      </c>
      <c r="S32" s="18">
        <v>15.1</v>
      </c>
      <c r="T32" s="66">
        <v>8</v>
      </c>
      <c r="U32" s="67">
        <v>3</v>
      </c>
      <c r="W32" s="23">
        <v>2600</v>
      </c>
      <c r="X32" s="192" t="s">
        <v>99</v>
      </c>
      <c r="Y32" s="23" t="s">
        <v>99</v>
      </c>
    </row>
    <row r="33" spans="1:25" x14ac:dyDescent="0.3">
      <c r="A33" s="156">
        <v>43631</v>
      </c>
      <c r="B33" s="51">
        <v>43638</v>
      </c>
      <c r="C33" s="33">
        <f t="shared" ref="C33:C41" si="15">B33-A33</f>
        <v>7</v>
      </c>
      <c r="D33" s="64" t="s">
        <v>112</v>
      </c>
      <c r="E33" s="40" t="s">
        <v>23</v>
      </c>
      <c r="F33" s="154" t="str">
        <f>HYPERLINK("https://www.ckvt.cz/hotely/chorvatsko/stredni-dalmacie/promajna/pavilon-dukic-a-neptun-klub-promajna","Pavilony DUKIĆ A")</f>
        <v>Pavilony DUKIĆ A</v>
      </c>
      <c r="G33" s="40" t="s">
        <v>29</v>
      </c>
      <c r="H33" s="40" t="s">
        <v>136</v>
      </c>
      <c r="I33" s="40" t="s">
        <v>117</v>
      </c>
      <c r="J33" s="99">
        <f t="shared" ref="J33:J41" si="16">1-(K33/O33)</f>
        <v>0.58430717863105175</v>
      </c>
      <c r="K33" s="210">
        <v>2490</v>
      </c>
      <c r="L33" s="34">
        <f t="shared" ref="L33:L41" si="17">K33+W33</f>
        <v>4790</v>
      </c>
      <c r="M33" s="34">
        <f t="shared" ref="M33:M41" si="18">K33+X33</f>
        <v>5980</v>
      </c>
      <c r="N33" s="52">
        <f t="shared" ref="N33:N41" si="19">K33+Y33</f>
        <v>12480</v>
      </c>
      <c r="O33" s="27">
        <v>5990</v>
      </c>
      <c r="P33" s="37">
        <f t="shared" ref="P33:P41" si="20">K33/25.5</f>
        <v>97.647058823529406</v>
      </c>
      <c r="Q33" s="38">
        <f t="shared" ref="Q33:Q41" si="21">K33/5.889</f>
        <v>422.8222109016811</v>
      </c>
      <c r="R33" s="38">
        <f t="shared" ref="R33:R41" si="22">(C33+1)*6.25+Q33</f>
        <v>472.8222109016811</v>
      </c>
      <c r="S33" s="20">
        <v>11.1</v>
      </c>
      <c r="T33" s="65" t="s">
        <v>126</v>
      </c>
      <c r="U33" s="65" t="s">
        <v>126</v>
      </c>
      <c r="W33" s="23">
        <v>2300</v>
      </c>
      <c r="X33" s="23">
        <v>3490</v>
      </c>
      <c r="Y33" s="23">
        <v>9990</v>
      </c>
    </row>
    <row r="34" spans="1:25" hidden="1" x14ac:dyDescent="0.3">
      <c r="A34" s="177">
        <v>43631</v>
      </c>
      <c r="B34" s="163">
        <v>43638</v>
      </c>
      <c r="C34" s="164">
        <f t="shared" si="15"/>
        <v>7</v>
      </c>
      <c r="D34" s="165" t="s">
        <v>112</v>
      </c>
      <c r="E34" s="166" t="s">
        <v>23</v>
      </c>
      <c r="F34" s="167" t="str">
        <f>HYPERLINK("https://www.ckvt.cz/hotely/chorvatsko/stredni-dalmacie/promajna/pavilon-dukic-a-neptun-klub-promajna","Pavilony DUKIĆ A")</f>
        <v>Pavilony DUKIĆ A</v>
      </c>
      <c r="G34" s="166" t="s">
        <v>29</v>
      </c>
      <c r="H34" s="166" t="s">
        <v>136</v>
      </c>
      <c r="I34" s="166" t="s">
        <v>30</v>
      </c>
      <c r="J34" s="168">
        <f t="shared" si="16"/>
        <v>0.58430717863105175</v>
      </c>
      <c r="K34" s="169">
        <v>2490</v>
      </c>
      <c r="L34" s="70">
        <f t="shared" si="17"/>
        <v>4790</v>
      </c>
      <c r="M34" s="70">
        <f t="shared" si="18"/>
        <v>5980</v>
      </c>
      <c r="N34" s="87">
        <f t="shared" si="19"/>
        <v>12480</v>
      </c>
      <c r="O34" s="27">
        <v>5990</v>
      </c>
      <c r="P34" s="37">
        <f t="shared" si="20"/>
        <v>97.647058823529406</v>
      </c>
      <c r="Q34" s="38">
        <f t="shared" si="21"/>
        <v>422.8222109016811</v>
      </c>
      <c r="R34" s="38">
        <f t="shared" si="22"/>
        <v>472.8222109016811</v>
      </c>
      <c r="S34" s="20">
        <v>11.1</v>
      </c>
      <c r="T34" s="67">
        <v>24</v>
      </c>
      <c r="U34" s="67">
        <v>6</v>
      </c>
      <c r="W34" s="23">
        <v>2300</v>
      </c>
      <c r="X34" s="23">
        <v>3490</v>
      </c>
      <c r="Y34" s="23">
        <v>9990</v>
      </c>
    </row>
    <row r="35" spans="1:25" x14ac:dyDescent="0.3">
      <c r="A35" s="156">
        <v>43631</v>
      </c>
      <c r="B35" s="51">
        <v>43638</v>
      </c>
      <c r="C35" s="33">
        <f>B35-A35</f>
        <v>7</v>
      </c>
      <c r="D35" s="64" t="s">
        <v>112</v>
      </c>
      <c r="E35" s="40" t="s">
        <v>23</v>
      </c>
      <c r="F35" s="154" t="str">
        <f>HYPERLINK("https://www.ckvt.cz/hotely/chorvatsko/stredni-dalmacie/promajna/pavilon-dukic-b-neptun-klub-promajna","Pavilony DUKIĆ B")</f>
        <v>Pavilony DUKIĆ B</v>
      </c>
      <c r="G35" s="40" t="s">
        <v>5</v>
      </c>
      <c r="H35" s="40" t="s">
        <v>136</v>
      </c>
      <c r="I35" s="40" t="s">
        <v>117</v>
      </c>
      <c r="J35" s="99">
        <f>1-(K35/O35)</f>
        <v>0.5017508754377189</v>
      </c>
      <c r="K35" s="210">
        <v>2490</v>
      </c>
      <c r="L35" s="34">
        <f>K35+W35</f>
        <v>4790</v>
      </c>
      <c r="M35" s="34">
        <f>K35+X35</f>
        <v>5980</v>
      </c>
      <c r="N35" s="52">
        <f>K35+Y35</f>
        <v>12480</v>
      </c>
      <c r="O35" s="27">
        <f>19990/4</f>
        <v>4997.5</v>
      </c>
      <c r="P35" s="37">
        <f>K35/25.5</f>
        <v>97.647058823529406</v>
      </c>
      <c r="Q35" s="38">
        <f>K35/5.889</f>
        <v>422.8222109016811</v>
      </c>
      <c r="R35" s="38">
        <f>(C35+1)*6.25+Q35</f>
        <v>472.8222109016811</v>
      </c>
      <c r="S35" s="20">
        <v>11.2</v>
      </c>
      <c r="T35" s="65" t="s">
        <v>126</v>
      </c>
      <c r="U35" s="65" t="s">
        <v>126</v>
      </c>
      <c r="W35" s="23">
        <v>2300</v>
      </c>
      <c r="X35" s="23">
        <v>3490</v>
      </c>
      <c r="Y35" s="23">
        <v>9990</v>
      </c>
    </row>
    <row r="36" spans="1:25" hidden="1" x14ac:dyDescent="0.3">
      <c r="A36" s="177">
        <v>43631</v>
      </c>
      <c r="B36" s="163">
        <v>43638</v>
      </c>
      <c r="C36" s="164">
        <f>B36-A36</f>
        <v>7</v>
      </c>
      <c r="D36" s="165" t="s">
        <v>112</v>
      </c>
      <c r="E36" s="166" t="s">
        <v>23</v>
      </c>
      <c r="F36" s="167" t="str">
        <f>HYPERLINK("https://www.ckvt.cz/hotely/chorvatsko/stredni-dalmacie/promajna/pavilon-dukic-b-neptun-klub-promajna","Pavilony DUKIĆ B")</f>
        <v>Pavilony DUKIĆ B</v>
      </c>
      <c r="G36" s="166" t="s">
        <v>5</v>
      </c>
      <c r="H36" s="166" t="s">
        <v>136</v>
      </c>
      <c r="I36" s="166" t="s">
        <v>63</v>
      </c>
      <c r="J36" s="168">
        <f>1-(K36/O36)</f>
        <v>0.5017508754377189</v>
      </c>
      <c r="K36" s="169">
        <v>2490</v>
      </c>
      <c r="L36" s="70">
        <f>K36+W36</f>
        <v>4790</v>
      </c>
      <c r="M36" s="70">
        <f>K36+X36</f>
        <v>5980</v>
      </c>
      <c r="N36" s="87">
        <f>K36+Y36</f>
        <v>12480</v>
      </c>
      <c r="O36" s="27">
        <f>19990/4</f>
        <v>4997.5</v>
      </c>
      <c r="P36" s="37">
        <f>K36/25.5</f>
        <v>97.647058823529406</v>
      </c>
      <c r="Q36" s="38">
        <f>K36/5.889</f>
        <v>422.8222109016811</v>
      </c>
      <c r="R36" s="38">
        <f>(C36+1)*6.25+Q36</f>
        <v>472.8222109016811</v>
      </c>
      <c r="S36" s="20">
        <v>11.2</v>
      </c>
      <c r="T36" s="67">
        <v>6</v>
      </c>
      <c r="U36" s="67">
        <v>5</v>
      </c>
      <c r="W36" s="23">
        <v>2300</v>
      </c>
      <c r="X36" s="23">
        <v>3490</v>
      </c>
      <c r="Y36" s="23">
        <v>9990</v>
      </c>
    </row>
    <row r="37" spans="1:25" hidden="1" x14ac:dyDescent="0.3">
      <c r="A37" s="177">
        <v>43631</v>
      </c>
      <c r="B37" s="163">
        <v>43638</v>
      </c>
      <c r="C37" s="164">
        <f>B37-A37</f>
        <v>7</v>
      </c>
      <c r="D37" s="165" t="s">
        <v>112</v>
      </c>
      <c r="E37" s="166" t="s">
        <v>23</v>
      </c>
      <c r="F37" s="167" t="str">
        <f>HYPERLINK("https://www.ckvt.cz/hotely/chorvatsko/stredni-dalmacie/promajna/pavilon-dukic-b-neptun-klub-promajna","Pavilony DUKIĆ B")</f>
        <v>Pavilony DUKIĆ B</v>
      </c>
      <c r="G37" s="166" t="s">
        <v>5</v>
      </c>
      <c r="H37" s="166" t="s">
        <v>136</v>
      </c>
      <c r="I37" s="166" t="s">
        <v>31</v>
      </c>
      <c r="J37" s="168">
        <f>1-(K37/O37)</f>
        <v>0.6163328197226503</v>
      </c>
      <c r="K37" s="169">
        <v>2490</v>
      </c>
      <c r="L37" s="70">
        <f>K37+W37</f>
        <v>4790</v>
      </c>
      <c r="M37" s="70">
        <f>K37+X37</f>
        <v>5980</v>
      </c>
      <c r="N37" s="87">
        <f>K37+Y37</f>
        <v>12480</v>
      </c>
      <c r="O37" s="27">
        <v>6490</v>
      </c>
      <c r="P37" s="37">
        <f>K37/25.5</f>
        <v>97.647058823529406</v>
      </c>
      <c r="Q37" s="38">
        <f>K37/5.889</f>
        <v>422.8222109016811</v>
      </c>
      <c r="R37" s="38">
        <f>(C37+1)*6.25+Q37</f>
        <v>472.8222109016811</v>
      </c>
      <c r="S37" s="20">
        <v>11.3</v>
      </c>
      <c r="T37" s="67">
        <v>9</v>
      </c>
      <c r="U37" s="67">
        <v>8</v>
      </c>
      <c r="W37" s="23">
        <v>2300</v>
      </c>
      <c r="X37" s="23">
        <v>3490</v>
      </c>
      <c r="Y37" s="23">
        <v>9990</v>
      </c>
    </row>
    <row r="38" spans="1:25" x14ac:dyDescent="0.3">
      <c r="A38" s="94">
        <v>43631</v>
      </c>
      <c r="B38" s="51">
        <v>43638</v>
      </c>
      <c r="C38" s="33">
        <f t="shared" si="15"/>
        <v>7</v>
      </c>
      <c r="D38" s="64" t="s">
        <v>112</v>
      </c>
      <c r="E38" s="40" t="s">
        <v>19</v>
      </c>
      <c r="F38" s="154" t="str">
        <f>HYPERLINK("https://www.ckvt.cz/apartmany/chorvatsko/stredni-dalmacie/brist/vila-marko","Vila MARKO")</f>
        <v>Vila MARKO</v>
      </c>
      <c r="G38" s="40" t="s">
        <v>5</v>
      </c>
      <c r="H38" s="40" t="s">
        <v>136</v>
      </c>
      <c r="I38" s="40" t="s">
        <v>117</v>
      </c>
      <c r="J38" s="99">
        <f t="shared" si="16"/>
        <v>0.6163328197226503</v>
      </c>
      <c r="K38" s="210">
        <v>2490</v>
      </c>
      <c r="L38" s="34">
        <f t="shared" si="17"/>
        <v>4790</v>
      </c>
      <c r="M38" s="34">
        <f t="shared" si="18"/>
        <v>5980</v>
      </c>
      <c r="N38" s="52">
        <f t="shared" si="19"/>
        <v>12480</v>
      </c>
      <c r="O38" s="27">
        <v>6490</v>
      </c>
      <c r="P38" s="37">
        <f t="shared" si="20"/>
        <v>97.647058823529406</v>
      </c>
      <c r="Q38" s="38">
        <f t="shared" si="21"/>
        <v>422.8222109016811</v>
      </c>
      <c r="R38" s="38">
        <f t="shared" si="22"/>
        <v>472.8222109016811</v>
      </c>
      <c r="S38" s="18">
        <v>17.100000000000001</v>
      </c>
      <c r="T38" s="65" t="s">
        <v>126</v>
      </c>
      <c r="U38" s="65" t="s">
        <v>126</v>
      </c>
      <c r="W38" s="23">
        <v>2300</v>
      </c>
      <c r="X38" s="23">
        <v>3490</v>
      </c>
      <c r="Y38" s="23">
        <v>9990</v>
      </c>
    </row>
    <row r="39" spans="1:25" hidden="1" x14ac:dyDescent="0.3">
      <c r="A39" s="162">
        <v>43631</v>
      </c>
      <c r="B39" s="163">
        <v>43638</v>
      </c>
      <c r="C39" s="164">
        <f t="shared" si="15"/>
        <v>7</v>
      </c>
      <c r="D39" s="165" t="s">
        <v>112</v>
      </c>
      <c r="E39" s="166" t="s">
        <v>19</v>
      </c>
      <c r="F39" s="167" t="str">
        <f>HYPERLINK("https://www.ckvt.cz/apartmany/chorvatsko/stredni-dalmacie/brist/vila-marko","Vila MARKO")</f>
        <v>Vila MARKO</v>
      </c>
      <c r="G39" s="166" t="s">
        <v>5</v>
      </c>
      <c r="H39" s="166" t="s">
        <v>136</v>
      </c>
      <c r="I39" s="166" t="s">
        <v>37</v>
      </c>
      <c r="J39" s="168">
        <f t="shared" si="16"/>
        <v>0.6163328197226503</v>
      </c>
      <c r="K39" s="169">
        <v>2490</v>
      </c>
      <c r="L39" s="70">
        <f t="shared" si="17"/>
        <v>4790</v>
      </c>
      <c r="M39" s="70">
        <f t="shared" si="18"/>
        <v>5980</v>
      </c>
      <c r="N39" s="87">
        <f t="shared" si="19"/>
        <v>12480</v>
      </c>
      <c r="O39" s="27">
        <v>6490</v>
      </c>
      <c r="P39" s="37">
        <f t="shared" si="20"/>
        <v>97.647058823529406</v>
      </c>
      <c r="Q39" s="38">
        <f t="shared" si="21"/>
        <v>422.8222109016811</v>
      </c>
      <c r="R39" s="38">
        <f t="shared" si="22"/>
        <v>472.8222109016811</v>
      </c>
      <c r="S39" s="18">
        <v>17.100000000000001</v>
      </c>
      <c r="T39" s="66">
        <v>3</v>
      </c>
      <c r="U39" s="67">
        <v>1</v>
      </c>
      <c r="W39" s="23">
        <v>2300</v>
      </c>
      <c r="X39" s="23">
        <v>3490</v>
      </c>
      <c r="Y39" s="23">
        <v>9990</v>
      </c>
    </row>
    <row r="40" spans="1:25" hidden="1" x14ac:dyDescent="0.3">
      <c r="A40" s="162">
        <v>43631</v>
      </c>
      <c r="B40" s="163">
        <v>43638</v>
      </c>
      <c r="C40" s="164">
        <f t="shared" si="15"/>
        <v>7</v>
      </c>
      <c r="D40" s="165" t="s">
        <v>112</v>
      </c>
      <c r="E40" s="166" t="s">
        <v>19</v>
      </c>
      <c r="F40" s="167" t="str">
        <f>HYPERLINK("https://www.ckvt.cz/apartmany/chorvatsko/stredni-dalmacie/brist/vila-marko","Vila MARKO")</f>
        <v>Vila MARKO</v>
      </c>
      <c r="G40" s="166" t="s">
        <v>5</v>
      </c>
      <c r="H40" s="166" t="s">
        <v>136</v>
      </c>
      <c r="I40" s="166" t="s">
        <v>39</v>
      </c>
      <c r="J40" s="168">
        <f t="shared" si="16"/>
        <v>0.6163328197226503</v>
      </c>
      <c r="K40" s="169">
        <v>2490</v>
      </c>
      <c r="L40" s="70">
        <f t="shared" si="17"/>
        <v>4790</v>
      </c>
      <c r="M40" s="70">
        <f t="shared" si="18"/>
        <v>5980</v>
      </c>
      <c r="N40" s="87">
        <f t="shared" si="19"/>
        <v>12480</v>
      </c>
      <c r="O40" s="27">
        <v>6490</v>
      </c>
      <c r="P40" s="37">
        <f t="shared" si="20"/>
        <v>97.647058823529406</v>
      </c>
      <c r="Q40" s="38">
        <f t="shared" si="21"/>
        <v>422.8222109016811</v>
      </c>
      <c r="R40" s="38">
        <f t="shared" si="22"/>
        <v>472.8222109016811</v>
      </c>
      <c r="S40" s="18">
        <v>17.2</v>
      </c>
      <c r="T40" s="66">
        <v>3</v>
      </c>
      <c r="U40" s="67">
        <v>1</v>
      </c>
      <c r="W40" s="23">
        <v>2300</v>
      </c>
      <c r="X40" s="23">
        <v>3490</v>
      </c>
      <c r="Y40" s="23">
        <v>9990</v>
      </c>
    </row>
    <row r="41" spans="1:25" hidden="1" x14ac:dyDescent="0.3">
      <c r="A41" s="162">
        <v>43631</v>
      </c>
      <c r="B41" s="163">
        <v>43638</v>
      </c>
      <c r="C41" s="164">
        <f t="shared" si="15"/>
        <v>7</v>
      </c>
      <c r="D41" s="165" t="s">
        <v>112</v>
      </c>
      <c r="E41" s="166" t="s">
        <v>19</v>
      </c>
      <c r="F41" s="167" t="str">
        <f>HYPERLINK("https://www.ckvt.cz/apartmany/chorvatsko/stredni-dalmacie/brist/vila-marko","Vila MARKO")</f>
        <v>Vila MARKO</v>
      </c>
      <c r="G41" s="166" t="s">
        <v>5</v>
      </c>
      <c r="H41" s="166" t="s">
        <v>136</v>
      </c>
      <c r="I41" s="166" t="s">
        <v>38</v>
      </c>
      <c r="J41" s="168">
        <f t="shared" si="16"/>
        <v>0.63328424153166418</v>
      </c>
      <c r="K41" s="169">
        <v>2490</v>
      </c>
      <c r="L41" s="70">
        <f t="shared" si="17"/>
        <v>4790</v>
      </c>
      <c r="M41" s="70">
        <f t="shared" si="18"/>
        <v>5980</v>
      </c>
      <c r="N41" s="87">
        <f t="shared" si="19"/>
        <v>12480</v>
      </c>
      <c r="O41" s="27">
        <v>6790</v>
      </c>
      <c r="P41" s="37">
        <f t="shared" si="20"/>
        <v>97.647058823529406</v>
      </c>
      <c r="Q41" s="38">
        <f t="shared" si="21"/>
        <v>422.8222109016811</v>
      </c>
      <c r="R41" s="38">
        <f t="shared" si="22"/>
        <v>472.8222109016811</v>
      </c>
      <c r="S41" s="18">
        <v>17.3</v>
      </c>
      <c r="T41" s="66">
        <v>5</v>
      </c>
      <c r="U41" s="65">
        <v>2</v>
      </c>
      <c r="W41" s="23">
        <v>2300</v>
      </c>
      <c r="X41" s="23">
        <v>3490</v>
      </c>
      <c r="Y41" s="23">
        <v>9990</v>
      </c>
    </row>
    <row r="42" spans="1:25" x14ac:dyDescent="0.3">
      <c r="A42" s="94">
        <v>43631</v>
      </c>
      <c r="B42" s="51">
        <v>43638</v>
      </c>
      <c r="C42" s="33">
        <f t="shared" si="3"/>
        <v>7</v>
      </c>
      <c r="D42" s="64" t="s">
        <v>112</v>
      </c>
      <c r="E42" s="40" t="s">
        <v>20</v>
      </c>
      <c r="F42" s="154" t="str">
        <f>HYPERLINK("https://www.ckvt.cz/hotely/chorvatsko/stredni-dalmacie/gradac/depandance-laguna-b","Depandance LAGUNA B")</f>
        <v>Depandance LAGUNA B</v>
      </c>
      <c r="G42" s="40" t="s">
        <v>29</v>
      </c>
      <c r="H42" s="40" t="s">
        <v>136</v>
      </c>
      <c r="I42" s="40" t="s">
        <v>117</v>
      </c>
      <c r="J42" s="99">
        <f t="shared" si="4"/>
        <v>0.47765793528505396</v>
      </c>
      <c r="K42" s="210">
        <v>3390</v>
      </c>
      <c r="L42" s="34">
        <f t="shared" si="0"/>
        <v>5690</v>
      </c>
      <c r="M42" s="34">
        <f t="shared" si="1"/>
        <v>6880</v>
      </c>
      <c r="N42" s="52">
        <f t="shared" si="2"/>
        <v>13380</v>
      </c>
      <c r="O42" s="27">
        <v>6490</v>
      </c>
      <c r="P42" s="37">
        <f t="shared" si="5"/>
        <v>132.94117647058823</v>
      </c>
      <c r="Q42" s="38">
        <f t="shared" si="6"/>
        <v>575.64951604686701</v>
      </c>
      <c r="R42" s="38">
        <f t="shared" si="8"/>
        <v>625.64951604686701</v>
      </c>
      <c r="S42" s="20">
        <v>12.1</v>
      </c>
      <c r="T42" s="65" t="s">
        <v>126</v>
      </c>
      <c r="U42" s="65" t="s">
        <v>126</v>
      </c>
      <c r="W42" s="23">
        <v>2300</v>
      </c>
      <c r="X42" s="23">
        <v>3490</v>
      </c>
      <c r="Y42" s="23">
        <v>9990</v>
      </c>
    </row>
    <row r="43" spans="1:25" hidden="1" x14ac:dyDescent="0.3">
      <c r="A43" s="162">
        <v>43631</v>
      </c>
      <c r="B43" s="163">
        <v>43638</v>
      </c>
      <c r="C43" s="164">
        <f>B43-A43</f>
        <v>7</v>
      </c>
      <c r="D43" s="165" t="s">
        <v>112</v>
      </c>
      <c r="E43" s="166" t="s">
        <v>20</v>
      </c>
      <c r="F43" s="167" t="str">
        <f>HYPERLINK("https://www.ckvt.cz/hotely/chorvatsko/stredni-dalmacie/gradac/depandance-laguna-b","Depandance LAGUNA B")</f>
        <v>Depandance LAGUNA B</v>
      </c>
      <c r="G43" s="166" t="s">
        <v>29</v>
      </c>
      <c r="H43" s="166" t="s">
        <v>136</v>
      </c>
      <c r="I43" s="166" t="s">
        <v>36</v>
      </c>
      <c r="J43" s="168">
        <f>1-(K43/O43)</f>
        <v>0.43405676126878134</v>
      </c>
      <c r="K43" s="169">
        <v>3390</v>
      </c>
      <c r="L43" s="70">
        <f t="shared" si="0"/>
        <v>5690</v>
      </c>
      <c r="M43" s="70">
        <f t="shared" si="1"/>
        <v>6880</v>
      </c>
      <c r="N43" s="87">
        <f t="shared" si="2"/>
        <v>13380</v>
      </c>
      <c r="O43" s="27">
        <v>5990</v>
      </c>
      <c r="P43" s="37">
        <f>K43/25.5</f>
        <v>132.94117647058823</v>
      </c>
      <c r="Q43" s="38">
        <f>K43/5.889</f>
        <v>575.64951604686701</v>
      </c>
      <c r="R43" s="38">
        <f>(C43+1)*6.25+Q43</f>
        <v>625.64951604686701</v>
      </c>
      <c r="S43" s="20">
        <v>12.2</v>
      </c>
      <c r="T43" s="67">
        <v>3</v>
      </c>
      <c r="U43" s="67">
        <v>1</v>
      </c>
      <c r="V43" s="23">
        <v>3490</v>
      </c>
      <c r="W43" s="23">
        <v>2300</v>
      </c>
      <c r="X43" s="23">
        <v>3490</v>
      </c>
      <c r="Y43" s="23">
        <v>9990</v>
      </c>
    </row>
    <row r="44" spans="1:25" hidden="1" x14ac:dyDescent="0.3">
      <c r="A44" s="162">
        <v>43631</v>
      </c>
      <c r="B44" s="163">
        <v>43638</v>
      </c>
      <c r="C44" s="164">
        <f t="shared" si="3"/>
        <v>7</v>
      </c>
      <c r="D44" s="165" t="s">
        <v>112</v>
      </c>
      <c r="E44" s="166" t="s">
        <v>20</v>
      </c>
      <c r="F44" s="167" t="str">
        <f>HYPERLINK("https://www.ckvt.cz/hotely/chorvatsko/stredni-dalmacie/gradac/depandance-laguna-b","Depandance LAGUNA B")</f>
        <v>Depandance LAGUNA B</v>
      </c>
      <c r="G44" s="166" t="s">
        <v>29</v>
      </c>
      <c r="H44" s="166" t="s">
        <v>136</v>
      </c>
      <c r="I44" s="166" t="s">
        <v>33</v>
      </c>
      <c r="J44" s="168">
        <f t="shared" si="4"/>
        <v>0.47765793528505396</v>
      </c>
      <c r="K44" s="169">
        <v>3390</v>
      </c>
      <c r="L44" s="70">
        <f t="shared" si="0"/>
        <v>5690</v>
      </c>
      <c r="M44" s="70">
        <f t="shared" si="1"/>
        <v>6880</v>
      </c>
      <c r="N44" s="87">
        <f t="shared" si="2"/>
        <v>13380</v>
      </c>
      <c r="O44" s="27">
        <v>6490</v>
      </c>
      <c r="P44" s="37">
        <f t="shared" si="5"/>
        <v>132.94117647058823</v>
      </c>
      <c r="Q44" s="38">
        <f t="shared" si="6"/>
        <v>575.64951604686701</v>
      </c>
      <c r="R44" s="38">
        <f t="shared" si="8"/>
        <v>625.64951604686701</v>
      </c>
      <c r="S44" s="20">
        <v>12.1</v>
      </c>
      <c r="T44" s="67">
        <v>5</v>
      </c>
      <c r="U44" s="67">
        <v>0</v>
      </c>
      <c r="W44" s="23">
        <v>2300</v>
      </c>
      <c r="X44" s="23">
        <v>3490</v>
      </c>
      <c r="Y44" s="23">
        <v>9990</v>
      </c>
    </row>
    <row r="45" spans="1:25" customFormat="1" x14ac:dyDescent="0.3">
      <c r="A45" s="95">
        <v>43631</v>
      </c>
      <c r="B45" s="4">
        <v>43638</v>
      </c>
      <c r="C45" s="2">
        <f t="shared" ref="C45:C49" si="23">B45-A45</f>
        <v>7</v>
      </c>
      <c r="D45" s="92" t="s">
        <v>112</v>
      </c>
      <c r="E45" s="1" t="s">
        <v>21</v>
      </c>
      <c r="F45" s="155" t="str">
        <f>HYPERLINK("https://www.ckvt.cz/hotely/chorvatsko/jizni-dalmacie/orebic/hotel-orsan","Hotel ORSAN")</f>
        <v>Hotel ORSAN</v>
      </c>
      <c r="G45" s="1" t="s">
        <v>5</v>
      </c>
      <c r="H45" s="1" t="s">
        <v>136</v>
      </c>
      <c r="I45" s="40" t="s">
        <v>117</v>
      </c>
      <c r="J45" s="100">
        <f t="shared" ref="J45:J49" si="24">1-(K45/O45)</f>
        <v>0.62291434927697442</v>
      </c>
      <c r="K45" s="209">
        <v>3390</v>
      </c>
      <c r="L45" s="11">
        <f t="shared" ref="L45:L49" si="25">K45+W45</f>
        <v>6190</v>
      </c>
      <c r="M45" s="12">
        <f t="shared" ref="M45:M49" si="26">K45+X45</f>
        <v>6880</v>
      </c>
      <c r="N45" s="13" t="s">
        <v>99</v>
      </c>
      <c r="O45" s="27">
        <v>8990</v>
      </c>
      <c r="P45" s="6">
        <f t="shared" ref="P45:P49" si="27">K45/25.5</f>
        <v>132.94117647058823</v>
      </c>
      <c r="Q45" s="7">
        <f t="shared" ref="Q45:Q49" si="28">K45/5.889</f>
        <v>575.64951604686701</v>
      </c>
      <c r="R45" s="38">
        <f t="shared" ref="R45:R49" si="29">(C45+1)*6.25+Q45</f>
        <v>625.64951604686701</v>
      </c>
      <c r="S45" s="20">
        <v>34.1</v>
      </c>
      <c r="T45" s="65" t="s">
        <v>126</v>
      </c>
      <c r="U45" s="65" t="s">
        <v>126</v>
      </c>
      <c r="W45">
        <v>2800</v>
      </c>
      <c r="X45" s="23">
        <v>3490</v>
      </c>
      <c r="Y45" s="219" t="s">
        <v>99</v>
      </c>
    </row>
    <row r="46" spans="1:25" customFormat="1" hidden="1" x14ac:dyDescent="0.3">
      <c r="A46" s="170">
        <v>43631</v>
      </c>
      <c r="B46" s="171">
        <v>43638</v>
      </c>
      <c r="C46" s="172">
        <f t="shared" si="23"/>
        <v>7</v>
      </c>
      <c r="D46" s="173" t="s">
        <v>112</v>
      </c>
      <c r="E46" s="174" t="s">
        <v>21</v>
      </c>
      <c r="F46" s="175" t="str">
        <f>HYPERLINK("https://www.ckvt.cz/hotely/chorvatsko/jizni-dalmacie/orebic/hotel-orsan","Hotel ORSAN")</f>
        <v>Hotel ORSAN</v>
      </c>
      <c r="G46" s="174" t="s">
        <v>5</v>
      </c>
      <c r="H46" s="174" t="s">
        <v>136</v>
      </c>
      <c r="I46" s="174" t="s">
        <v>30</v>
      </c>
      <c r="J46" s="176">
        <f t="shared" si="24"/>
        <v>5.8892815076560634E-2</v>
      </c>
      <c r="K46" s="212">
        <v>7990</v>
      </c>
      <c r="L46" s="79">
        <f t="shared" si="25"/>
        <v>10790</v>
      </c>
      <c r="M46" s="80">
        <f t="shared" si="26"/>
        <v>11480</v>
      </c>
      <c r="N46" s="81" t="s">
        <v>99</v>
      </c>
      <c r="O46" s="27">
        <v>8490</v>
      </c>
      <c r="P46" s="6">
        <f t="shared" si="27"/>
        <v>313.33333333333331</v>
      </c>
      <c r="Q46" s="7">
        <f t="shared" si="28"/>
        <v>1356.7668534555951</v>
      </c>
      <c r="R46" s="38">
        <f t="shared" si="29"/>
        <v>1406.7668534555951</v>
      </c>
      <c r="S46" s="20">
        <v>34.1</v>
      </c>
      <c r="T46" s="68">
        <v>0</v>
      </c>
      <c r="U46" s="68">
        <v>0</v>
      </c>
      <c r="W46">
        <v>2800</v>
      </c>
      <c r="X46" s="23">
        <v>3490</v>
      </c>
      <c r="Y46" s="219" t="s">
        <v>99</v>
      </c>
    </row>
    <row r="47" spans="1:25" hidden="1" x14ac:dyDescent="0.3">
      <c r="A47" s="162">
        <v>43631</v>
      </c>
      <c r="B47" s="163">
        <v>43638</v>
      </c>
      <c r="C47" s="164">
        <f t="shared" si="23"/>
        <v>7</v>
      </c>
      <c r="D47" s="165" t="s">
        <v>112</v>
      </c>
      <c r="E47" s="166" t="s">
        <v>21</v>
      </c>
      <c r="F47" s="167" t="str">
        <f>HYPERLINK("https://www.ckvt.cz/hotely/chorvatsko/jizni-dalmacie/orebic/hotel-orsan","Hotel ORSAN")</f>
        <v>Hotel ORSAN</v>
      </c>
      <c r="G47" s="166" t="s">
        <v>5</v>
      </c>
      <c r="H47" s="166" t="s">
        <v>136</v>
      </c>
      <c r="I47" s="166" t="s">
        <v>31</v>
      </c>
      <c r="J47" s="168">
        <f t="shared" si="24"/>
        <v>0.62291434927697442</v>
      </c>
      <c r="K47" s="169">
        <v>3390</v>
      </c>
      <c r="L47" s="70">
        <f t="shared" si="25"/>
        <v>6190</v>
      </c>
      <c r="M47" s="71">
        <f t="shared" si="26"/>
        <v>6880</v>
      </c>
      <c r="N47" s="72" t="s">
        <v>99</v>
      </c>
      <c r="O47" s="27">
        <v>8990</v>
      </c>
      <c r="P47" s="37">
        <f t="shared" si="27"/>
        <v>132.94117647058823</v>
      </c>
      <c r="Q47" s="38">
        <f t="shared" si="28"/>
        <v>575.64951604686701</v>
      </c>
      <c r="R47" s="38">
        <f t="shared" si="29"/>
        <v>625.64951604686701</v>
      </c>
      <c r="S47" s="20">
        <v>34.200000000000003</v>
      </c>
      <c r="T47" s="67">
        <v>2</v>
      </c>
      <c r="U47" s="67">
        <v>2</v>
      </c>
      <c r="V47" s="23">
        <v>8490</v>
      </c>
      <c r="W47">
        <v>2800</v>
      </c>
      <c r="X47" s="23">
        <v>3490</v>
      </c>
      <c r="Y47" s="192" t="s">
        <v>99</v>
      </c>
    </row>
    <row r="48" spans="1:25" hidden="1" x14ac:dyDescent="0.3">
      <c r="A48" s="162">
        <v>43631</v>
      </c>
      <c r="B48" s="163">
        <v>43638</v>
      </c>
      <c r="C48" s="164">
        <f t="shared" si="23"/>
        <v>7</v>
      </c>
      <c r="D48" s="165" t="s">
        <v>112</v>
      </c>
      <c r="E48" s="166" t="s">
        <v>21</v>
      </c>
      <c r="F48" s="167" t="str">
        <f>HYPERLINK("https://www.ckvt.cz/hotely/chorvatsko/jizni-dalmacie/orebic/hotel-orsan","Hotel ORSAN")</f>
        <v>Hotel ORSAN</v>
      </c>
      <c r="G48" s="166" t="s">
        <v>5</v>
      </c>
      <c r="H48" s="166" t="s">
        <v>136</v>
      </c>
      <c r="I48" s="166" t="s">
        <v>33</v>
      </c>
      <c r="J48" s="168">
        <f t="shared" si="24"/>
        <v>0.61116965226554265</v>
      </c>
      <c r="K48" s="169">
        <v>3690</v>
      </c>
      <c r="L48" s="70">
        <f t="shared" si="25"/>
        <v>6490</v>
      </c>
      <c r="M48" s="71">
        <f t="shared" si="26"/>
        <v>7180</v>
      </c>
      <c r="N48" s="72" t="s">
        <v>99</v>
      </c>
      <c r="O48" s="27">
        <v>9490</v>
      </c>
      <c r="P48" s="37">
        <f t="shared" si="27"/>
        <v>144.70588235294119</v>
      </c>
      <c r="Q48" s="38">
        <f t="shared" si="28"/>
        <v>626.59195109526229</v>
      </c>
      <c r="R48" s="38">
        <f t="shared" si="29"/>
        <v>676.59195109526229</v>
      </c>
      <c r="S48" s="20">
        <v>34.299999999999997</v>
      </c>
      <c r="T48" s="67">
        <v>0</v>
      </c>
      <c r="U48" s="67">
        <v>1</v>
      </c>
      <c r="W48">
        <v>2800</v>
      </c>
      <c r="X48" s="23">
        <v>3490</v>
      </c>
      <c r="Y48" s="192" t="s">
        <v>99</v>
      </c>
    </row>
    <row r="49" spans="1:25" hidden="1" x14ac:dyDescent="0.3">
      <c r="A49" s="162">
        <v>43631</v>
      </c>
      <c r="B49" s="163">
        <v>43638</v>
      </c>
      <c r="C49" s="164">
        <f t="shared" si="23"/>
        <v>7</v>
      </c>
      <c r="D49" s="165" t="s">
        <v>112</v>
      </c>
      <c r="E49" s="166" t="s">
        <v>21</v>
      </c>
      <c r="F49" s="167" t="str">
        <f>HYPERLINK("https://www.ckvt.cz/hotely/chorvatsko/jizni-dalmacie/orebic/hotel-orsan","Hotel ORSAN")</f>
        <v>Hotel ORSAN</v>
      </c>
      <c r="G49" s="166" t="s">
        <v>5</v>
      </c>
      <c r="H49" s="166" t="s">
        <v>136</v>
      </c>
      <c r="I49" s="166" t="s">
        <v>32</v>
      </c>
      <c r="J49" s="168">
        <f t="shared" si="24"/>
        <v>0.64823641563393708</v>
      </c>
      <c r="K49" s="169">
        <v>3690</v>
      </c>
      <c r="L49" s="70">
        <f t="shared" si="25"/>
        <v>6490</v>
      </c>
      <c r="M49" s="71">
        <f t="shared" si="26"/>
        <v>7180</v>
      </c>
      <c r="N49" s="72" t="s">
        <v>99</v>
      </c>
      <c r="O49" s="27">
        <v>10490</v>
      </c>
      <c r="P49" s="37">
        <f t="shared" si="27"/>
        <v>144.70588235294119</v>
      </c>
      <c r="Q49" s="38">
        <f t="shared" si="28"/>
        <v>626.59195109526229</v>
      </c>
      <c r="R49" s="38">
        <f t="shared" si="29"/>
        <v>676.59195109526229</v>
      </c>
      <c r="S49" s="20">
        <v>34.4</v>
      </c>
      <c r="T49" s="67">
        <v>4</v>
      </c>
      <c r="U49" s="67">
        <v>4</v>
      </c>
      <c r="W49">
        <v>2800</v>
      </c>
      <c r="X49" s="23">
        <v>3490</v>
      </c>
      <c r="Y49" s="220" t="s">
        <v>99</v>
      </c>
    </row>
    <row r="50" spans="1:25" x14ac:dyDescent="0.3">
      <c r="A50" s="94">
        <v>43631</v>
      </c>
      <c r="B50" s="51">
        <v>43638</v>
      </c>
      <c r="C50" s="33">
        <f>B50-A50</f>
        <v>7</v>
      </c>
      <c r="D50" s="64" t="s">
        <v>112</v>
      </c>
      <c r="E50" s="40" t="s">
        <v>22</v>
      </c>
      <c r="F50" s="154" t="str">
        <f>HYPERLINK("https://www.ckvt.cz/hotely/chorvatsko/stredni-dalmacie/basko-polje/depandance-alem","Depandance ALEM")</f>
        <v>Depandance ALEM</v>
      </c>
      <c r="G50" s="40" t="s">
        <v>29</v>
      </c>
      <c r="H50" s="40" t="s">
        <v>136</v>
      </c>
      <c r="I50" s="40" t="s">
        <v>117</v>
      </c>
      <c r="J50" s="99">
        <f>1-(K50/O50)</f>
        <v>0.32786885245901642</v>
      </c>
      <c r="K50" s="210">
        <v>3690</v>
      </c>
      <c r="L50" s="34">
        <f>K50+W50</f>
        <v>5990</v>
      </c>
      <c r="M50" s="34">
        <f>K50+X50</f>
        <v>7180</v>
      </c>
      <c r="N50" s="52">
        <f>K50+Y50</f>
        <v>13680</v>
      </c>
      <c r="O50" s="27">
        <v>5490</v>
      </c>
      <c r="P50" s="37">
        <f>K50/25.5</f>
        <v>144.70588235294119</v>
      </c>
      <c r="Q50" s="38">
        <f>K50/5.889</f>
        <v>626.59195109526229</v>
      </c>
      <c r="R50" s="38">
        <f>(C50+1)*6.25+Q50</f>
        <v>676.59195109526229</v>
      </c>
      <c r="S50" s="20">
        <v>9.1</v>
      </c>
      <c r="T50" s="65" t="s">
        <v>126</v>
      </c>
      <c r="U50" s="65" t="s">
        <v>126</v>
      </c>
      <c r="W50" s="23">
        <v>2300</v>
      </c>
      <c r="X50" s="23">
        <v>3490</v>
      </c>
      <c r="Y50" s="23">
        <v>9990</v>
      </c>
    </row>
    <row r="51" spans="1:25" hidden="1" x14ac:dyDescent="0.3">
      <c r="A51" s="162">
        <v>43631</v>
      </c>
      <c r="B51" s="163">
        <v>43638</v>
      </c>
      <c r="C51" s="164">
        <f>B51-A51</f>
        <v>7</v>
      </c>
      <c r="D51" s="165" t="s">
        <v>112</v>
      </c>
      <c r="E51" s="166" t="s">
        <v>22</v>
      </c>
      <c r="F51" s="167" t="str">
        <f>HYPERLINK("https://www.ckvt.cz/hotely/chorvatsko/stredni-dalmacie/basko-polje/depandance-alem","Depandance ALEM")</f>
        <v>Depandance ALEM</v>
      </c>
      <c r="G51" s="166" t="s">
        <v>29</v>
      </c>
      <c r="H51" s="166" t="s">
        <v>136</v>
      </c>
      <c r="I51" s="166" t="s">
        <v>32</v>
      </c>
      <c r="J51" s="168">
        <f>1-(K51/O51)</f>
        <v>0.32786885245901642</v>
      </c>
      <c r="K51" s="169">
        <v>3690</v>
      </c>
      <c r="L51" s="70">
        <f>K51+W51</f>
        <v>5990</v>
      </c>
      <c r="M51" s="70">
        <f>K51+X51</f>
        <v>7180</v>
      </c>
      <c r="N51" s="87">
        <f>K51+Y51</f>
        <v>13680</v>
      </c>
      <c r="O51" s="27">
        <v>5490</v>
      </c>
      <c r="P51" s="37">
        <f>K51/25.5</f>
        <v>144.70588235294119</v>
      </c>
      <c r="Q51" s="38">
        <f>K51/5.889</f>
        <v>626.59195109526229</v>
      </c>
      <c r="R51" s="38">
        <f>(C51+1)*6.25+Q51</f>
        <v>676.59195109526229</v>
      </c>
      <c r="S51" s="20">
        <v>9.1</v>
      </c>
      <c r="T51" s="67">
        <v>27</v>
      </c>
      <c r="U51" s="67">
        <v>23</v>
      </c>
      <c r="V51" s="23" t="s">
        <v>142</v>
      </c>
      <c r="W51" s="23">
        <v>2300</v>
      </c>
      <c r="X51" s="23">
        <v>3490</v>
      </c>
      <c r="Y51" s="23">
        <v>9990</v>
      </c>
    </row>
    <row r="52" spans="1:25" customFormat="1" x14ac:dyDescent="0.3">
      <c r="A52" s="95">
        <v>43631</v>
      </c>
      <c r="B52" s="4">
        <v>43638</v>
      </c>
      <c r="C52" s="2">
        <f t="shared" ref="C52:C56" si="30">B52-A52</f>
        <v>7</v>
      </c>
      <c r="D52" s="92" t="s">
        <v>112</v>
      </c>
      <c r="E52" s="1" t="s">
        <v>20</v>
      </c>
      <c r="F52" s="155" t="str">
        <f>HYPERLINK("https://www.ckvt.cz/hotely/chorvatsko/stredni-dalmacie/gradac/penzion-posejdon","Penzion POSEJDON")</f>
        <v>Penzion POSEJDON</v>
      </c>
      <c r="G52" s="1" t="s">
        <v>29</v>
      </c>
      <c r="H52" s="1" t="s">
        <v>136</v>
      </c>
      <c r="I52" s="40" t="s">
        <v>117</v>
      </c>
      <c r="J52" s="100">
        <f t="shared" ref="J52:J56" si="31">1-(K52/O52)</f>
        <v>0.47210300429184548</v>
      </c>
      <c r="K52" s="209">
        <v>3690</v>
      </c>
      <c r="L52" s="11">
        <f t="shared" ref="L52:L86" si="32">K52+W52</f>
        <v>5990</v>
      </c>
      <c r="M52" s="11">
        <f t="shared" ref="M52:M86" si="33">K52+X52</f>
        <v>7180</v>
      </c>
      <c r="N52" s="17">
        <f t="shared" ref="N52:N86" si="34">K52+Y52</f>
        <v>13680</v>
      </c>
      <c r="O52" s="27">
        <v>6990</v>
      </c>
      <c r="P52" s="6">
        <f t="shared" ref="P52:P56" si="35">K52/25.5</f>
        <v>144.70588235294119</v>
      </c>
      <c r="Q52" s="7">
        <f t="shared" ref="Q52:Q56" si="36">K52/5.889</f>
        <v>626.59195109526229</v>
      </c>
      <c r="R52" s="38">
        <f t="shared" ref="R52:R56" si="37">(C52+1)*6.25+Q52</f>
        <v>676.59195109526229</v>
      </c>
      <c r="S52" s="20">
        <v>19.100000000000001</v>
      </c>
      <c r="T52" s="65" t="s">
        <v>126</v>
      </c>
      <c r="U52" s="65" t="s">
        <v>126</v>
      </c>
      <c r="W52" s="23">
        <v>2300</v>
      </c>
      <c r="X52" s="23">
        <v>3490</v>
      </c>
      <c r="Y52">
        <v>9990</v>
      </c>
    </row>
    <row r="53" spans="1:25" customFormat="1" hidden="1" x14ac:dyDescent="0.3">
      <c r="A53" s="170">
        <v>43631</v>
      </c>
      <c r="B53" s="171">
        <v>43638</v>
      </c>
      <c r="C53" s="172">
        <f t="shared" si="30"/>
        <v>7</v>
      </c>
      <c r="D53" s="173" t="s">
        <v>112</v>
      </c>
      <c r="E53" s="174" t="s">
        <v>20</v>
      </c>
      <c r="F53" s="175" t="str">
        <f>HYPERLINK("https://www.ckvt.cz/hotely/chorvatsko/stredni-dalmacie/gradac/penzion-posejdon","Penzion POSEJDON")</f>
        <v>Penzion POSEJDON</v>
      </c>
      <c r="G53" s="174" t="s">
        <v>29</v>
      </c>
      <c r="H53" s="174" t="s">
        <v>136</v>
      </c>
      <c r="I53" s="174" t="s">
        <v>30</v>
      </c>
      <c r="J53" s="176">
        <f t="shared" si="31"/>
        <v>0.28612303290414876</v>
      </c>
      <c r="K53" s="212">
        <v>4990</v>
      </c>
      <c r="L53" s="79">
        <f t="shared" si="32"/>
        <v>7290</v>
      </c>
      <c r="M53" s="79">
        <f t="shared" si="33"/>
        <v>8480</v>
      </c>
      <c r="N53" s="88">
        <f t="shared" si="34"/>
        <v>14980</v>
      </c>
      <c r="O53" s="27">
        <v>6990</v>
      </c>
      <c r="P53" s="6">
        <f t="shared" si="35"/>
        <v>195.68627450980392</v>
      </c>
      <c r="Q53" s="7">
        <f t="shared" si="36"/>
        <v>847.34250297164203</v>
      </c>
      <c r="R53" s="38">
        <f t="shared" si="37"/>
        <v>897.34250297164203</v>
      </c>
      <c r="S53" s="20">
        <v>19.100000000000001</v>
      </c>
      <c r="T53" s="68">
        <v>0</v>
      </c>
      <c r="U53" s="68">
        <v>0</v>
      </c>
      <c r="W53" s="23">
        <v>2300</v>
      </c>
      <c r="X53" s="23">
        <v>3490</v>
      </c>
      <c r="Y53">
        <v>9990</v>
      </c>
    </row>
    <row r="54" spans="1:25" hidden="1" x14ac:dyDescent="0.3">
      <c r="A54" s="162">
        <v>43631</v>
      </c>
      <c r="B54" s="163">
        <v>43638</v>
      </c>
      <c r="C54" s="164">
        <f t="shared" si="30"/>
        <v>7</v>
      </c>
      <c r="D54" s="165" t="s">
        <v>112</v>
      </c>
      <c r="E54" s="166" t="s">
        <v>20</v>
      </c>
      <c r="F54" s="167" t="str">
        <f>HYPERLINK("https://www.ckvt.cz/hotely/chorvatsko/stredni-dalmacie/gradac/penzion-posejdon","Penzion POSEJDON")</f>
        <v>Penzion POSEJDON</v>
      </c>
      <c r="G54" s="166" t="s">
        <v>29</v>
      </c>
      <c r="H54" s="166" t="s">
        <v>136</v>
      </c>
      <c r="I54" s="166" t="s">
        <v>31</v>
      </c>
      <c r="J54" s="168">
        <f t="shared" si="31"/>
        <v>0.47210300429184548</v>
      </c>
      <c r="K54" s="169">
        <v>3690</v>
      </c>
      <c r="L54" s="70">
        <f t="shared" si="32"/>
        <v>5990</v>
      </c>
      <c r="M54" s="70">
        <f t="shared" si="33"/>
        <v>7180</v>
      </c>
      <c r="N54" s="87">
        <f t="shared" si="34"/>
        <v>13680</v>
      </c>
      <c r="O54" s="27">
        <v>6990</v>
      </c>
      <c r="P54" s="37">
        <f t="shared" si="35"/>
        <v>144.70588235294119</v>
      </c>
      <c r="Q54" s="38">
        <f t="shared" si="36"/>
        <v>626.59195109526229</v>
      </c>
      <c r="R54" s="38">
        <f t="shared" si="37"/>
        <v>676.59195109526229</v>
      </c>
      <c r="S54" s="20">
        <v>19.2</v>
      </c>
      <c r="T54" s="67">
        <v>5</v>
      </c>
      <c r="U54" s="67">
        <v>1</v>
      </c>
      <c r="W54" s="23">
        <v>2300</v>
      </c>
      <c r="X54" s="23">
        <v>3490</v>
      </c>
      <c r="Y54" s="23">
        <v>9990</v>
      </c>
    </row>
    <row r="55" spans="1:25" customFormat="1" hidden="1" x14ac:dyDescent="0.3">
      <c r="A55" s="170">
        <v>43631</v>
      </c>
      <c r="B55" s="171">
        <v>43638</v>
      </c>
      <c r="C55" s="172">
        <f t="shared" si="30"/>
        <v>7</v>
      </c>
      <c r="D55" s="173" t="s">
        <v>112</v>
      </c>
      <c r="E55" s="174" t="s">
        <v>20</v>
      </c>
      <c r="F55" s="175" t="str">
        <f>HYPERLINK("https://www.ckvt.cz/hotely/chorvatsko/stredni-dalmacie/gradac/penzion-posejdon","Penzion POSEJDON")</f>
        <v>Penzion POSEJDON</v>
      </c>
      <c r="G55" s="174" t="s">
        <v>29</v>
      </c>
      <c r="H55" s="174" t="s">
        <v>136</v>
      </c>
      <c r="I55" s="174" t="s">
        <v>33</v>
      </c>
      <c r="J55" s="176">
        <f t="shared" si="31"/>
        <v>0.24691358024691357</v>
      </c>
      <c r="K55" s="212">
        <v>5490</v>
      </c>
      <c r="L55" s="79">
        <f t="shared" si="32"/>
        <v>7790</v>
      </c>
      <c r="M55" s="79">
        <f t="shared" si="33"/>
        <v>8980</v>
      </c>
      <c r="N55" s="88">
        <f t="shared" si="34"/>
        <v>15480</v>
      </c>
      <c r="O55" s="27">
        <v>7290</v>
      </c>
      <c r="P55" s="6">
        <f t="shared" si="35"/>
        <v>215.29411764705881</v>
      </c>
      <c r="Q55" s="7">
        <f t="shared" si="36"/>
        <v>932.24656138563421</v>
      </c>
      <c r="R55" s="38">
        <f t="shared" si="37"/>
        <v>982.24656138563421</v>
      </c>
      <c r="S55" s="20">
        <v>19.3</v>
      </c>
      <c r="T55" s="68">
        <v>0</v>
      </c>
      <c r="U55" s="68">
        <v>0</v>
      </c>
      <c r="W55" s="23">
        <v>2300</v>
      </c>
      <c r="X55" s="23">
        <v>3490</v>
      </c>
      <c r="Y55">
        <v>9990</v>
      </c>
    </row>
    <row r="56" spans="1:25" hidden="1" x14ac:dyDescent="0.3">
      <c r="A56" s="162">
        <v>43631</v>
      </c>
      <c r="B56" s="163">
        <v>43638</v>
      </c>
      <c r="C56" s="164">
        <f t="shared" si="30"/>
        <v>7</v>
      </c>
      <c r="D56" s="165" t="s">
        <v>112</v>
      </c>
      <c r="E56" s="166" t="s">
        <v>20</v>
      </c>
      <c r="F56" s="167" t="str">
        <f>HYPERLINK("https://www.ckvt.cz/hotely/chorvatsko/stredni-dalmacie/gradac/penzion-posejdon","Penzion POSEJDON")</f>
        <v>Penzion POSEJDON</v>
      </c>
      <c r="G56" s="166" t="s">
        <v>29</v>
      </c>
      <c r="H56" s="166" t="s">
        <v>136</v>
      </c>
      <c r="I56" s="166" t="s">
        <v>32</v>
      </c>
      <c r="J56" s="168">
        <f t="shared" si="31"/>
        <v>0.24691358024691357</v>
      </c>
      <c r="K56" s="169">
        <v>5490</v>
      </c>
      <c r="L56" s="70">
        <f t="shared" si="32"/>
        <v>7790</v>
      </c>
      <c r="M56" s="70">
        <f t="shared" si="33"/>
        <v>8980</v>
      </c>
      <c r="N56" s="87">
        <f t="shared" si="34"/>
        <v>15480</v>
      </c>
      <c r="O56" s="27">
        <v>7290</v>
      </c>
      <c r="P56" s="37">
        <f t="shared" si="35"/>
        <v>215.29411764705881</v>
      </c>
      <c r="Q56" s="38">
        <f t="shared" si="36"/>
        <v>932.24656138563421</v>
      </c>
      <c r="R56" s="38">
        <f t="shared" si="37"/>
        <v>982.24656138563421</v>
      </c>
      <c r="S56" s="20">
        <v>19.399999999999999</v>
      </c>
      <c r="T56" s="67">
        <v>0</v>
      </c>
      <c r="U56" s="67">
        <v>0</v>
      </c>
      <c r="W56" s="23">
        <v>2300</v>
      </c>
      <c r="X56" s="23">
        <v>3490</v>
      </c>
      <c r="Y56" s="23">
        <v>9990</v>
      </c>
    </row>
    <row r="57" spans="1:25" customFormat="1" x14ac:dyDescent="0.3">
      <c r="A57" s="95">
        <v>43631</v>
      </c>
      <c r="B57" s="4">
        <v>43638</v>
      </c>
      <c r="C57" s="2">
        <f t="shared" ref="C57:C61" si="38">B57-A57</f>
        <v>7</v>
      </c>
      <c r="D57" s="92" t="s">
        <v>112</v>
      </c>
      <c r="E57" s="1" t="s">
        <v>20</v>
      </c>
      <c r="F57" s="155" t="str">
        <f>HYPERLINK("https://www.ckvt.cz/hotely/chorvatsko/stredni-dalmacie/gradac/hotel-laguna-1","Hotel LAGUNA")</f>
        <v>Hotel LAGUNA</v>
      </c>
      <c r="G57" s="1" t="s">
        <v>29</v>
      </c>
      <c r="H57" s="1" t="s">
        <v>136</v>
      </c>
      <c r="I57" s="40" t="s">
        <v>117</v>
      </c>
      <c r="J57" s="100">
        <f t="shared" ref="J57:J61" si="39">1-(K57/O57)</f>
        <v>0.50734312416555405</v>
      </c>
      <c r="K57" s="209">
        <v>3690</v>
      </c>
      <c r="L57" s="11">
        <f t="shared" ref="L57:L61" si="40">K57+W57</f>
        <v>5990</v>
      </c>
      <c r="M57" s="11">
        <f t="shared" ref="M57:M61" si="41">K57+X57</f>
        <v>7180</v>
      </c>
      <c r="N57" s="17">
        <f t="shared" ref="N57:N61" si="42">K57+Y57</f>
        <v>13680</v>
      </c>
      <c r="O57" s="27">
        <v>7490</v>
      </c>
      <c r="P57" s="6">
        <f t="shared" ref="P57:P61" si="43">K57/25.5</f>
        <v>144.70588235294119</v>
      </c>
      <c r="Q57" s="7">
        <f t="shared" ref="Q57:Q61" si="44">K57/5.889</f>
        <v>626.59195109526229</v>
      </c>
      <c r="R57" s="38">
        <f t="shared" ref="R57:R61" si="45">(C57+1)*6.25+Q57</f>
        <v>676.59195109526229</v>
      </c>
      <c r="S57" s="20">
        <v>26.1</v>
      </c>
      <c r="T57" s="65" t="s">
        <v>126</v>
      </c>
      <c r="U57" s="65" t="s">
        <v>126</v>
      </c>
      <c r="W57">
        <v>2300</v>
      </c>
      <c r="X57" s="23">
        <v>3490</v>
      </c>
      <c r="Y57">
        <v>9990</v>
      </c>
    </row>
    <row r="58" spans="1:25" customFormat="1" hidden="1" x14ac:dyDescent="0.3">
      <c r="A58" s="170">
        <v>43631</v>
      </c>
      <c r="B58" s="171">
        <v>43638</v>
      </c>
      <c r="C58" s="172">
        <f t="shared" si="38"/>
        <v>7</v>
      </c>
      <c r="D58" s="173" t="s">
        <v>112</v>
      </c>
      <c r="E58" s="174" t="s">
        <v>20</v>
      </c>
      <c r="F58" s="175" t="str">
        <f>HYPERLINK("https://www.ckvt.cz/hotely/chorvatsko/stredni-dalmacie/gradac/hotel-laguna-1","Hotel LAGUNA")</f>
        <v>Hotel LAGUNA</v>
      </c>
      <c r="G58" s="174" t="s">
        <v>29</v>
      </c>
      <c r="H58" s="174" t="s">
        <v>136</v>
      </c>
      <c r="I58" s="174" t="s">
        <v>33</v>
      </c>
      <c r="J58" s="176">
        <f t="shared" si="39"/>
        <v>6.675567423230977E-2</v>
      </c>
      <c r="K58" s="212">
        <v>6990</v>
      </c>
      <c r="L58" s="79">
        <f t="shared" si="40"/>
        <v>9290</v>
      </c>
      <c r="M58" s="79">
        <f t="shared" si="41"/>
        <v>10480</v>
      </c>
      <c r="N58" s="88">
        <f t="shared" si="42"/>
        <v>16980</v>
      </c>
      <c r="O58" s="27">
        <v>7490</v>
      </c>
      <c r="P58" s="6">
        <f t="shared" si="43"/>
        <v>274.11764705882354</v>
      </c>
      <c r="Q58" s="7">
        <f t="shared" si="44"/>
        <v>1186.9587366276107</v>
      </c>
      <c r="R58" s="38">
        <f t="shared" si="45"/>
        <v>1236.9587366276107</v>
      </c>
      <c r="S58" s="20">
        <v>26.1</v>
      </c>
      <c r="T58" s="23">
        <v>0</v>
      </c>
      <c r="U58" s="22">
        <v>0</v>
      </c>
      <c r="V58" s="23"/>
      <c r="W58">
        <v>2300</v>
      </c>
      <c r="X58" s="23">
        <v>3490</v>
      </c>
      <c r="Y58">
        <v>9990</v>
      </c>
    </row>
    <row r="59" spans="1:25" hidden="1" x14ac:dyDescent="0.3">
      <c r="A59" s="162">
        <v>43631</v>
      </c>
      <c r="B59" s="163">
        <v>43638</v>
      </c>
      <c r="C59" s="164">
        <f t="shared" si="38"/>
        <v>7</v>
      </c>
      <c r="D59" s="165" t="s">
        <v>112</v>
      </c>
      <c r="E59" s="166" t="s">
        <v>20</v>
      </c>
      <c r="F59" s="167" t="str">
        <f>HYPERLINK("https://www.ckvt.cz/hotely/chorvatsko/stredni-dalmacie/gradac/hotel-laguna-1","Hotel LAGUNA")</f>
        <v>Hotel LAGUNA</v>
      </c>
      <c r="G59" s="166" t="s">
        <v>29</v>
      </c>
      <c r="H59" s="166" t="s">
        <v>136</v>
      </c>
      <c r="I59" s="166" t="s">
        <v>32</v>
      </c>
      <c r="J59" s="168">
        <f t="shared" si="39"/>
        <v>0.50734312416555405</v>
      </c>
      <c r="K59" s="169">
        <v>3690</v>
      </c>
      <c r="L59" s="70">
        <f t="shared" si="40"/>
        <v>5990</v>
      </c>
      <c r="M59" s="70">
        <f t="shared" si="41"/>
        <v>7180</v>
      </c>
      <c r="N59" s="87">
        <f t="shared" si="42"/>
        <v>13680</v>
      </c>
      <c r="O59" s="27">
        <v>7490</v>
      </c>
      <c r="P59" s="37">
        <f t="shared" si="43"/>
        <v>144.70588235294119</v>
      </c>
      <c r="Q59" s="38">
        <f t="shared" si="44"/>
        <v>626.59195109526229</v>
      </c>
      <c r="R59" s="38">
        <f t="shared" si="45"/>
        <v>676.59195109526229</v>
      </c>
      <c r="S59" s="20">
        <v>26.2</v>
      </c>
      <c r="T59" s="23">
        <v>2</v>
      </c>
      <c r="U59" s="22">
        <v>1</v>
      </c>
      <c r="V59" s="23">
        <v>4290</v>
      </c>
      <c r="W59">
        <v>2300</v>
      </c>
      <c r="X59" s="23">
        <v>3490</v>
      </c>
      <c r="Y59" s="23">
        <v>9990</v>
      </c>
    </row>
    <row r="60" spans="1:25" customFormat="1" hidden="1" x14ac:dyDescent="0.3">
      <c r="A60" s="170">
        <v>43631</v>
      </c>
      <c r="B60" s="171">
        <v>43638</v>
      </c>
      <c r="C60" s="172">
        <f t="shared" si="38"/>
        <v>7</v>
      </c>
      <c r="D60" s="173" t="s">
        <v>112</v>
      </c>
      <c r="E60" s="174" t="s">
        <v>20</v>
      </c>
      <c r="F60" s="175" t="str">
        <f>HYPERLINK("https://www.ckvt.cz/hotely/chorvatsko/stredni-dalmacie/gradac/hotel-laguna-1","Hotel LAGUNA")</f>
        <v>Hotel LAGUNA</v>
      </c>
      <c r="G60" s="174" t="s">
        <v>29</v>
      </c>
      <c r="H60" s="174" t="s">
        <v>136</v>
      </c>
      <c r="I60" s="174" t="s">
        <v>34</v>
      </c>
      <c r="J60" s="176">
        <f t="shared" si="39"/>
        <v>6.2578222778473136E-2</v>
      </c>
      <c r="K60" s="212">
        <v>7490</v>
      </c>
      <c r="L60" s="79">
        <f t="shared" si="40"/>
        <v>9790</v>
      </c>
      <c r="M60" s="79">
        <f t="shared" si="41"/>
        <v>10980</v>
      </c>
      <c r="N60" s="88">
        <f t="shared" si="42"/>
        <v>17480</v>
      </c>
      <c r="O60" s="27">
        <v>7990</v>
      </c>
      <c r="P60" s="6">
        <f t="shared" si="43"/>
        <v>293.72549019607845</v>
      </c>
      <c r="Q60" s="7">
        <f t="shared" si="44"/>
        <v>1271.862795041603</v>
      </c>
      <c r="R60" s="38">
        <f t="shared" si="45"/>
        <v>1321.862795041603</v>
      </c>
      <c r="S60" s="20">
        <v>26.3</v>
      </c>
      <c r="T60" s="23">
        <v>0</v>
      </c>
      <c r="U60" s="22">
        <v>0</v>
      </c>
      <c r="V60" s="23"/>
      <c r="W60">
        <v>2300</v>
      </c>
      <c r="X60" s="23">
        <v>3490</v>
      </c>
      <c r="Y60">
        <v>9990</v>
      </c>
    </row>
    <row r="61" spans="1:25" customFormat="1" hidden="1" x14ac:dyDescent="0.3">
      <c r="A61" s="170">
        <v>43631</v>
      </c>
      <c r="B61" s="171">
        <v>43638</v>
      </c>
      <c r="C61" s="172">
        <f t="shared" si="38"/>
        <v>7</v>
      </c>
      <c r="D61" s="173" t="s">
        <v>112</v>
      </c>
      <c r="E61" s="174" t="s">
        <v>20</v>
      </c>
      <c r="F61" s="175" t="str">
        <f>HYPERLINK("https://www.ckvt.cz/hotely/chorvatsko/stredni-dalmacie/gradac/hotel-laguna-1","Hotel LAGUNA")</f>
        <v>Hotel LAGUNA</v>
      </c>
      <c r="G61" s="174" t="s">
        <v>29</v>
      </c>
      <c r="H61" s="174" t="s">
        <v>136</v>
      </c>
      <c r="I61" s="174" t="s">
        <v>35</v>
      </c>
      <c r="J61" s="176">
        <f t="shared" si="39"/>
        <v>6.2578222778473136E-2</v>
      </c>
      <c r="K61" s="212">
        <v>7490</v>
      </c>
      <c r="L61" s="79">
        <f t="shared" si="40"/>
        <v>9790</v>
      </c>
      <c r="M61" s="79">
        <f t="shared" si="41"/>
        <v>10980</v>
      </c>
      <c r="N61" s="88">
        <f t="shared" si="42"/>
        <v>17480</v>
      </c>
      <c r="O61" s="27">
        <v>7990</v>
      </c>
      <c r="P61" s="6">
        <f t="shared" si="43"/>
        <v>293.72549019607845</v>
      </c>
      <c r="Q61" s="7">
        <f t="shared" si="44"/>
        <v>1271.862795041603</v>
      </c>
      <c r="R61" s="38">
        <f t="shared" si="45"/>
        <v>1321.862795041603</v>
      </c>
      <c r="S61" s="20">
        <v>26.4</v>
      </c>
      <c r="T61" s="23">
        <v>0</v>
      </c>
      <c r="U61" s="22">
        <v>0</v>
      </c>
      <c r="V61" s="23"/>
      <c r="W61">
        <v>2300</v>
      </c>
      <c r="X61" s="23">
        <v>3490</v>
      </c>
      <c r="Y61">
        <v>9990</v>
      </c>
    </row>
    <row r="62" spans="1:25" x14ac:dyDescent="0.3">
      <c r="A62" s="94">
        <v>43631</v>
      </c>
      <c r="B62" s="51">
        <v>43638</v>
      </c>
      <c r="C62" s="33">
        <f t="shared" ref="C62:C66" si="46">B62-A62</f>
        <v>7</v>
      </c>
      <c r="D62" s="64" t="s">
        <v>112</v>
      </c>
      <c r="E62" s="40" t="s">
        <v>17</v>
      </c>
      <c r="F62" s="154" t="str">
        <f>HYPERLINK("https://www.ckvt.cz/hotely/chorvatsko/stredni-dalmacie/baska-voda/rodinne-bungalovy-neptun-klub-baska-voda","Rodinné bung. BAŠKA VODA")</f>
        <v>Rodinné bung. BAŠKA VODA</v>
      </c>
      <c r="G62" s="40" t="s">
        <v>29</v>
      </c>
      <c r="H62" s="40" t="s">
        <v>137</v>
      </c>
      <c r="I62" s="40" t="s">
        <v>117</v>
      </c>
      <c r="J62" s="99">
        <f t="shared" ref="J62:J66" si="47">1-(K62/O62)</f>
        <v>0.50062578222778475</v>
      </c>
      <c r="K62" s="210">
        <v>3990</v>
      </c>
      <c r="L62" s="34">
        <f t="shared" ref="L62:L66" si="48">K62+W62</f>
        <v>6290</v>
      </c>
      <c r="M62" s="34">
        <f t="shared" ref="M62:M66" si="49">K62+X62</f>
        <v>7480</v>
      </c>
      <c r="N62" s="52">
        <f t="shared" ref="N62:N66" si="50">K62+Y62</f>
        <v>13980</v>
      </c>
      <c r="O62" s="27">
        <v>7990</v>
      </c>
      <c r="P62" s="37">
        <f t="shared" ref="P62:P66" si="51">K62/25.5</f>
        <v>156.47058823529412</v>
      </c>
      <c r="Q62" s="38">
        <f t="shared" ref="Q62:Q66" si="52">K62/5.889</f>
        <v>677.53438614365768</v>
      </c>
      <c r="R62" s="38">
        <f t="shared" ref="R62:R66" si="53">(C62+1)*6.25+Q62</f>
        <v>727.53438614365768</v>
      </c>
      <c r="S62" s="18">
        <v>28.1</v>
      </c>
      <c r="T62" s="65" t="s">
        <v>126</v>
      </c>
      <c r="U62" s="65" t="s">
        <v>126</v>
      </c>
      <c r="W62">
        <v>2300</v>
      </c>
      <c r="X62" s="23">
        <v>3490</v>
      </c>
      <c r="Y62" s="23">
        <v>9990</v>
      </c>
    </row>
    <row r="63" spans="1:25" hidden="1" x14ac:dyDescent="0.3">
      <c r="A63" s="162">
        <v>43631</v>
      </c>
      <c r="B63" s="163">
        <v>43638</v>
      </c>
      <c r="C63" s="164">
        <f t="shared" si="46"/>
        <v>7</v>
      </c>
      <c r="D63" s="165" t="s">
        <v>112</v>
      </c>
      <c r="E63" s="166" t="s">
        <v>17</v>
      </c>
      <c r="F63" s="167" t="str">
        <f>HYPERLINK("https://www.ckvt.cz/hotely/chorvatsko/stredni-dalmacie/baska-voda/rodinne-bungalovy-neptun-klub-baska-voda","Rodinné bung. BAŠKA VODA")</f>
        <v>Rodinné bung. BAŠKA VODA</v>
      </c>
      <c r="G63" s="166" t="s">
        <v>29</v>
      </c>
      <c r="H63" s="166" t="s">
        <v>137</v>
      </c>
      <c r="I63" s="166" t="s">
        <v>30</v>
      </c>
      <c r="J63" s="168">
        <f t="shared" si="47"/>
        <v>0.50062578222778475</v>
      </c>
      <c r="K63" s="169">
        <v>3990</v>
      </c>
      <c r="L63" s="70">
        <f t="shared" si="48"/>
        <v>6290</v>
      </c>
      <c r="M63" s="70">
        <f t="shared" si="49"/>
        <v>7480</v>
      </c>
      <c r="N63" s="87">
        <f t="shared" si="50"/>
        <v>13980</v>
      </c>
      <c r="O63" s="27">
        <v>7990</v>
      </c>
      <c r="P63" s="37">
        <f t="shared" si="51"/>
        <v>156.47058823529412</v>
      </c>
      <c r="Q63" s="38">
        <f t="shared" si="52"/>
        <v>677.53438614365768</v>
      </c>
      <c r="R63" s="38">
        <f t="shared" si="53"/>
        <v>727.53438614365768</v>
      </c>
      <c r="S63" s="18">
        <v>28.1</v>
      </c>
      <c r="T63" s="66">
        <v>13</v>
      </c>
      <c r="U63" s="67">
        <v>0</v>
      </c>
      <c r="W63">
        <v>2300</v>
      </c>
      <c r="X63" s="23">
        <v>3490</v>
      </c>
      <c r="Y63" s="23">
        <v>9990</v>
      </c>
    </row>
    <row r="64" spans="1:25" hidden="1" x14ac:dyDescent="0.3">
      <c r="A64" s="162">
        <v>43631</v>
      </c>
      <c r="B64" s="163">
        <v>43638</v>
      </c>
      <c r="C64" s="164">
        <f t="shared" si="46"/>
        <v>7</v>
      </c>
      <c r="D64" s="165" t="s">
        <v>112</v>
      </c>
      <c r="E64" s="166" t="s">
        <v>17</v>
      </c>
      <c r="F64" s="167" t="str">
        <f>HYPERLINK("https://www.ckvt.cz/hotely/chorvatsko/stredni-dalmacie/baska-voda/rodinne-bungalovy-neptun-klub-baska-voda","Rodinné bung. BAŠKA VODA")</f>
        <v>Rodinné bung. BAŠKA VODA</v>
      </c>
      <c r="G64" s="166" t="s">
        <v>29</v>
      </c>
      <c r="H64" s="166" t="s">
        <v>137</v>
      </c>
      <c r="I64" s="166" t="s">
        <v>43</v>
      </c>
      <c r="J64" s="168">
        <f t="shared" si="47"/>
        <v>0.50062578222778475</v>
      </c>
      <c r="K64" s="169">
        <v>3990</v>
      </c>
      <c r="L64" s="70">
        <f t="shared" si="48"/>
        <v>6290</v>
      </c>
      <c r="M64" s="70">
        <f t="shared" si="49"/>
        <v>7480</v>
      </c>
      <c r="N64" s="87">
        <f t="shared" si="50"/>
        <v>13980</v>
      </c>
      <c r="O64" s="27">
        <v>7990</v>
      </c>
      <c r="P64" s="37">
        <f t="shared" si="51"/>
        <v>156.47058823529412</v>
      </c>
      <c r="Q64" s="38">
        <f t="shared" si="52"/>
        <v>677.53438614365768</v>
      </c>
      <c r="R64" s="38">
        <f t="shared" si="53"/>
        <v>727.53438614365768</v>
      </c>
      <c r="S64" s="18">
        <v>28.2</v>
      </c>
      <c r="T64" s="66">
        <v>16</v>
      </c>
      <c r="U64" s="65" t="s">
        <v>109</v>
      </c>
      <c r="W64">
        <v>2300</v>
      </c>
      <c r="X64" s="23">
        <v>3490</v>
      </c>
      <c r="Y64" s="23">
        <v>9990</v>
      </c>
    </row>
    <row r="65" spans="1:25" hidden="1" x14ac:dyDescent="0.3">
      <c r="A65" s="162">
        <v>43631</v>
      </c>
      <c r="B65" s="163">
        <v>43638</v>
      </c>
      <c r="C65" s="164">
        <f t="shared" si="46"/>
        <v>7</v>
      </c>
      <c r="D65" s="165" t="s">
        <v>112</v>
      </c>
      <c r="E65" s="166" t="s">
        <v>17</v>
      </c>
      <c r="F65" s="167" t="str">
        <f>HYPERLINK("https://www.ckvt.cz/hotely/chorvatsko/stredni-dalmacie/baska-voda/rodinne-bungalovy-neptun-klub-baska-voda","Rodinné bung. BAŠKA VODA")</f>
        <v>Rodinné bung. BAŠKA VODA</v>
      </c>
      <c r="G65" s="166" t="s">
        <v>29</v>
      </c>
      <c r="H65" s="166" t="s">
        <v>137</v>
      </c>
      <c r="I65" s="166" t="s">
        <v>44</v>
      </c>
      <c r="J65" s="168">
        <f t="shared" si="47"/>
        <v>0.47114252061248529</v>
      </c>
      <c r="K65" s="169">
        <v>4490</v>
      </c>
      <c r="L65" s="70">
        <f t="shared" si="48"/>
        <v>6790</v>
      </c>
      <c r="M65" s="70">
        <f t="shared" si="49"/>
        <v>7980</v>
      </c>
      <c r="N65" s="87">
        <f t="shared" si="50"/>
        <v>14480</v>
      </c>
      <c r="O65" s="27">
        <v>8490</v>
      </c>
      <c r="P65" s="37">
        <f t="shared" si="51"/>
        <v>176.07843137254903</v>
      </c>
      <c r="Q65" s="38">
        <f t="shared" si="52"/>
        <v>762.43844455764986</v>
      </c>
      <c r="R65" s="38">
        <f t="shared" si="53"/>
        <v>812.43844455764986</v>
      </c>
      <c r="S65" s="18">
        <v>28.3</v>
      </c>
      <c r="T65" s="66">
        <v>7</v>
      </c>
      <c r="U65" s="65" t="s">
        <v>109</v>
      </c>
      <c r="W65">
        <v>2300</v>
      </c>
      <c r="X65" s="23">
        <v>3490</v>
      </c>
      <c r="Y65" s="23">
        <v>9990</v>
      </c>
    </row>
    <row r="66" spans="1:25" hidden="1" x14ac:dyDescent="0.3">
      <c r="A66" s="162">
        <v>43631</v>
      </c>
      <c r="B66" s="163">
        <v>43638</v>
      </c>
      <c r="C66" s="164">
        <f t="shared" si="46"/>
        <v>7</v>
      </c>
      <c r="D66" s="165" t="s">
        <v>112</v>
      </c>
      <c r="E66" s="166" t="s">
        <v>17</v>
      </c>
      <c r="F66" s="167" t="str">
        <f>HYPERLINK("https://www.ckvt.cz/hotely/chorvatsko/stredni-dalmacie/baska-voda/rodinne-bungalovy-neptun-klub-baska-voda","Rodinné bung. BAŠKA VODA")</f>
        <v>Rodinné bung. BAŠKA VODA</v>
      </c>
      <c r="G66" s="166" t="s">
        <v>29</v>
      </c>
      <c r="H66" s="166" t="s">
        <v>137</v>
      </c>
      <c r="I66" s="166" t="s">
        <v>45</v>
      </c>
      <c r="J66" s="168">
        <f t="shared" si="47"/>
        <v>0.47114252061248529</v>
      </c>
      <c r="K66" s="169">
        <v>4490</v>
      </c>
      <c r="L66" s="70">
        <f t="shared" si="48"/>
        <v>6790</v>
      </c>
      <c r="M66" s="70">
        <f t="shared" si="49"/>
        <v>7980</v>
      </c>
      <c r="N66" s="87">
        <f t="shared" si="50"/>
        <v>14480</v>
      </c>
      <c r="O66" s="27">
        <v>8490</v>
      </c>
      <c r="P66" s="37">
        <f t="shared" si="51"/>
        <v>176.07843137254903</v>
      </c>
      <c r="Q66" s="38">
        <f t="shared" si="52"/>
        <v>762.43844455764986</v>
      </c>
      <c r="R66" s="38">
        <f t="shared" si="53"/>
        <v>812.43844455764986</v>
      </c>
      <c r="S66" s="18">
        <v>28.4</v>
      </c>
      <c r="T66" s="66">
        <v>2</v>
      </c>
      <c r="U66" s="67">
        <v>0</v>
      </c>
      <c r="W66">
        <v>2300</v>
      </c>
      <c r="X66" s="23">
        <v>3490</v>
      </c>
      <c r="Y66" s="23">
        <v>9990</v>
      </c>
    </row>
    <row r="67" spans="1:25" x14ac:dyDescent="0.3">
      <c r="A67" s="94">
        <v>43631</v>
      </c>
      <c r="B67" s="51">
        <v>43638</v>
      </c>
      <c r="C67" s="33">
        <f t="shared" ref="C67:C71" si="54">B67-A67</f>
        <v>7</v>
      </c>
      <c r="D67" s="64" t="s">
        <v>112</v>
      </c>
      <c r="E67" s="40" t="s">
        <v>14</v>
      </c>
      <c r="F67" s="154" t="str">
        <f>HYPERLINK("https://www.ckvt.cz/hotely/chorvatsko/severni-dalmacie/trogir-seget-donji/hotel-medena","Hotel MEDENA")</f>
        <v>Hotel MEDENA</v>
      </c>
      <c r="G67" s="40" t="s">
        <v>5</v>
      </c>
      <c r="H67" s="40" t="s">
        <v>136</v>
      </c>
      <c r="I67" s="40" t="s">
        <v>117</v>
      </c>
      <c r="J67" s="99">
        <f t="shared" ref="J67:J71" si="55">1-(K67/O67)</f>
        <v>0.43804755944931162</v>
      </c>
      <c r="K67" s="210">
        <v>4490</v>
      </c>
      <c r="L67" s="34">
        <f t="shared" si="32"/>
        <v>6790</v>
      </c>
      <c r="M67" s="34">
        <f t="shared" si="33"/>
        <v>7980</v>
      </c>
      <c r="N67" s="52">
        <f t="shared" si="34"/>
        <v>14480</v>
      </c>
      <c r="O67" s="27">
        <v>7990</v>
      </c>
      <c r="P67" s="37">
        <f t="shared" ref="P67:P71" si="56">K67/25.5</f>
        <v>176.07843137254903</v>
      </c>
      <c r="Q67" s="38">
        <f t="shared" ref="Q67:Q71" si="57">K67/5.889</f>
        <v>762.43844455764986</v>
      </c>
      <c r="R67" s="38">
        <f t="shared" ref="R67:R71" si="58">(C67+1)*6.25+Q67</f>
        <v>812.43844455764986</v>
      </c>
      <c r="S67" s="20">
        <v>28.5</v>
      </c>
      <c r="T67" s="65" t="s">
        <v>126</v>
      </c>
      <c r="U67" s="65" t="s">
        <v>126</v>
      </c>
      <c r="W67" s="23">
        <v>2300</v>
      </c>
      <c r="X67" s="23">
        <v>3490</v>
      </c>
      <c r="Y67" s="23">
        <v>9990</v>
      </c>
    </row>
    <row r="68" spans="1:25" hidden="1" x14ac:dyDescent="0.3">
      <c r="A68" s="162">
        <v>43631</v>
      </c>
      <c r="B68" s="163">
        <v>43638</v>
      </c>
      <c r="C68" s="164">
        <f t="shared" si="54"/>
        <v>7</v>
      </c>
      <c r="D68" s="165" t="s">
        <v>112</v>
      </c>
      <c r="E68" s="166" t="s">
        <v>14</v>
      </c>
      <c r="F68" s="167" t="str">
        <f>HYPERLINK("https://www.ckvt.cz/hotely/chorvatsko/severni-dalmacie/trogir-seget-donji/hotel-medena","Hotel MEDENA")</f>
        <v>Hotel MEDENA</v>
      </c>
      <c r="G68" s="166" t="s">
        <v>5</v>
      </c>
      <c r="H68" s="166" t="s">
        <v>136</v>
      </c>
      <c r="I68" s="166" t="s">
        <v>33</v>
      </c>
      <c r="J68" s="168">
        <f t="shared" si="55"/>
        <v>0.43804755944931162</v>
      </c>
      <c r="K68" s="169">
        <v>4490</v>
      </c>
      <c r="L68" s="70">
        <f t="shared" si="32"/>
        <v>6790</v>
      </c>
      <c r="M68" s="70">
        <f t="shared" si="33"/>
        <v>7980</v>
      </c>
      <c r="N68" s="87">
        <f t="shared" si="34"/>
        <v>14480</v>
      </c>
      <c r="O68" s="27">
        <v>7990</v>
      </c>
      <c r="P68" s="37">
        <f t="shared" si="56"/>
        <v>176.07843137254903</v>
      </c>
      <c r="Q68" s="38">
        <f t="shared" si="57"/>
        <v>762.43844455764986</v>
      </c>
      <c r="R68" s="38">
        <f t="shared" si="58"/>
        <v>812.43844455764986</v>
      </c>
      <c r="S68" s="20">
        <v>28.5</v>
      </c>
      <c r="T68" s="67">
        <v>2</v>
      </c>
      <c r="U68" s="67">
        <v>0</v>
      </c>
      <c r="W68" s="23">
        <v>2300</v>
      </c>
      <c r="X68" s="23">
        <v>3490</v>
      </c>
      <c r="Y68" s="23">
        <v>9990</v>
      </c>
    </row>
    <row r="69" spans="1:25" hidden="1" x14ac:dyDescent="0.3">
      <c r="A69" s="162">
        <v>43631</v>
      </c>
      <c r="B69" s="163">
        <v>43638</v>
      </c>
      <c r="C69" s="164">
        <f t="shared" si="54"/>
        <v>7</v>
      </c>
      <c r="D69" s="165" t="s">
        <v>112</v>
      </c>
      <c r="E69" s="166" t="s">
        <v>14</v>
      </c>
      <c r="F69" s="167" t="str">
        <f>HYPERLINK("https://www.ckvt.cz/hotely/chorvatsko/severni-dalmacie/trogir-seget-donji/hotel-medena","Hotel MEDENA")</f>
        <v>Hotel MEDENA</v>
      </c>
      <c r="G69" s="166" t="s">
        <v>5</v>
      </c>
      <c r="H69" s="166" t="s">
        <v>136</v>
      </c>
      <c r="I69" s="166" t="s">
        <v>32</v>
      </c>
      <c r="J69" s="168">
        <f t="shared" si="55"/>
        <v>0.43804755944931162</v>
      </c>
      <c r="K69" s="169">
        <v>4490</v>
      </c>
      <c r="L69" s="70">
        <f t="shared" si="32"/>
        <v>6790</v>
      </c>
      <c r="M69" s="70">
        <f t="shared" si="33"/>
        <v>7980</v>
      </c>
      <c r="N69" s="87">
        <f t="shared" si="34"/>
        <v>14480</v>
      </c>
      <c r="O69" s="27">
        <v>7990</v>
      </c>
      <c r="P69" s="37">
        <f t="shared" si="56"/>
        <v>176.07843137254903</v>
      </c>
      <c r="Q69" s="38">
        <f t="shared" si="57"/>
        <v>762.43844455764986</v>
      </c>
      <c r="R69" s="38">
        <f t="shared" si="58"/>
        <v>812.43844455764986</v>
      </c>
      <c r="S69" s="20">
        <v>28.6</v>
      </c>
      <c r="T69" s="67">
        <v>8</v>
      </c>
      <c r="U69" s="67">
        <v>2</v>
      </c>
      <c r="W69" s="23">
        <v>2300</v>
      </c>
      <c r="X69" s="23">
        <v>3490</v>
      </c>
      <c r="Y69" s="23">
        <v>9990</v>
      </c>
    </row>
    <row r="70" spans="1:25" hidden="1" x14ac:dyDescent="0.3">
      <c r="A70" s="162">
        <v>43631</v>
      </c>
      <c r="B70" s="163">
        <v>43638</v>
      </c>
      <c r="C70" s="164">
        <f t="shared" si="54"/>
        <v>7</v>
      </c>
      <c r="D70" s="165" t="s">
        <v>112</v>
      </c>
      <c r="E70" s="166" t="s">
        <v>14</v>
      </c>
      <c r="F70" s="167" t="str">
        <f>HYPERLINK("https://www.ckvt.cz/hotely/chorvatsko/severni-dalmacie/trogir-seget-donji/hotel-medena","Hotel MEDENA")</f>
        <v>Hotel MEDENA</v>
      </c>
      <c r="G70" s="166" t="s">
        <v>5</v>
      </c>
      <c r="H70" s="166" t="s">
        <v>136</v>
      </c>
      <c r="I70" s="166" t="s">
        <v>42</v>
      </c>
      <c r="J70" s="168">
        <f t="shared" si="55"/>
        <v>0.43804755944931162</v>
      </c>
      <c r="K70" s="169">
        <v>4490</v>
      </c>
      <c r="L70" s="70">
        <f t="shared" si="32"/>
        <v>6790</v>
      </c>
      <c r="M70" s="70">
        <f t="shared" si="33"/>
        <v>7980</v>
      </c>
      <c r="N70" s="87">
        <f t="shared" si="34"/>
        <v>14480</v>
      </c>
      <c r="O70" s="27">
        <v>7990</v>
      </c>
      <c r="P70" s="37">
        <f t="shared" si="56"/>
        <v>176.07843137254903</v>
      </c>
      <c r="Q70" s="38">
        <f t="shared" si="57"/>
        <v>762.43844455764986</v>
      </c>
      <c r="R70" s="38">
        <f t="shared" si="58"/>
        <v>812.43844455764986</v>
      </c>
      <c r="S70" s="20">
        <v>28.7</v>
      </c>
      <c r="T70" s="67">
        <v>1</v>
      </c>
      <c r="U70" s="67">
        <v>0</v>
      </c>
      <c r="W70" s="23">
        <v>2300</v>
      </c>
      <c r="X70" s="23">
        <v>3490</v>
      </c>
      <c r="Y70" s="23">
        <v>9990</v>
      </c>
    </row>
    <row r="71" spans="1:25" hidden="1" x14ac:dyDescent="0.3">
      <c r="A71" s="162">
        <v>43631</v>
      </c>
      <c r="B71" s="163">
        <v>43638</v>
      </c>
      <c r="C71" s="164">
        <f t="shared" si="54"/>
        <v>7</v>
      </c>
      <c r="D71" s="165" t="s">
        <v>112</v>
      </c>
      <c r="E71" s="166" t="s">
        <v>14</v>
      </c>
      <c r="F71" s="167" t="str">
        <f>HYPERLINK("https://www.ckvt.cz/hotely/chorvatsko/severni-dalmacie/trogir-seget-donji/hotel-medena","Hotel MEDENA")</f>
        <v>Hotel MEDENA</v>
      </c>
      <c r="G71" s="166" t="s">
        <v>5</v>
      </c>
      <c r="H71" s="166" t="s">
        <v>136</v>
      </c>
      <c r="I71" s="166" t="s">
        <v>54</v>
      </c>
      <c r="J71" s="168">
        <f t="shared" si="55"/>
        <v>0.38932146829810899</v>
      </c>
      <c r="K71" s="169">
        <v>5490</v>
      </c>
      <c r="L71" s="70">
        <f t="shared" si="32"/>
        <v>7790</v>
      </c>
      <c r="M71" s="70">
        <f t="shared" si="33"/>
        <v>8980</v>
      </c>
      <c r="N71" s="87">
        <f t="shared" si="34"/>
        <v>15480</v>
      </c>
      <c r="O71" s="27">
        <v>8990</v>
      </c>
      <c r="P71" s="37">
        <f t="shared" si="56"/>
        <v>215.29411764705881</v>
      </c>
      <c r="Q71" s="38">
        <f t="shared" si="57"/>
        <v>932.24656138563421</v>
      </c>
      <c r="R71" s="38">
        <f t="shared" si="58"/>
        <v>982.24656138563421</v>
      </c>
      <c r="S71" s="20">
        <v>28.8</v>
      </c>
      <c r="T71" s="67">
        <v>3</v>
      </c>
      <c r="U71" s="67">
        <v>0</v>
      </c>
      <c r="W71" s="23">
        <v>2300</v>
      </c>
      <c r="X71" s="23">
        <v>3490</v>
      </c>
      <c r="Y71" s="23">
        <v>9990</v>
      </c>
    </row>
    <row r="72" spans="1:25" x14ac:dyDescent="0.3">
      <c r="A72" s="94">
        <v>43631</v>
      </c>
      <c r="B72" s="51">
        <v>43638</v>
      </c>
      <c r="C72" s="33">
        <f t="shared" ref="C72:C83" si="59">B72-A72</f>
        <v>7</v>
      </c>
      <c r="D72" s="64" t="s">
        <v>112</v>
      </c>
      <c r="E72" s="40" t="s">
        <v>26</v>
      </c>
      <c r="F72" s="154" t="str">
        <f>HYPERLINK("https://www.ckvt.cz/hotely/chorvatsko/stredni-dalmacie/drvenik/depandance-oliva","Depandance OLIVA")</f>
        <v>Depandance OLIVA</v>
      </c>
      <c r="G72" s="40" t="s">
        <v>28</v>
      </c>
      <c r="H72" s="40" t="s">
        <v>136</v>
      </c>
      <c r="I72" s="40" t="s">
        <v>117</v>
      </c>
      <c r="J72" s="99">
        <f t="shared" ref="J72:J83" si="60">1-(K72/O72)</f>
        <v>0.45838359469240053</v>
      </c>
      <c r="K72" s="210">
        <v>4490</v>
      </c>
      <c r="L72" s="34">
        <f t="shared" ref="L72:L76" si="61">K72+W72</f>
        <v>6790</v>
      </c>
      <c r="M72" s="34">
        <f t="shared" ref="M72:M76" si="62">K72+X72</f>
        <v>7980</v>
      </c>
      <c r="N72" s="52">
        <f t="shared" ref="N72:N83" si="63">K72+Y72</f>
        <v>14480</v>
      </c>
      <c r="O72" s="27">
        <v>8290</v>
      </c>
      <c r="P72" s="37">
        <f t="shared" ref="P72:P83" si="64">K72/25.5</f>
        <v>176.07843137254903</v>
      </c>
      <c r="Q72" s="38">
        <f t="shared" ref="Q72:Q83" si="65">K72/5.889</f>
        <v>762.43844455764986</v>
      </c>
      <c r="R72" s="38">
        <f t="shared" ref="R72:R83" si="66">(C72+1)*6.25+Q72</f>
        <v>812.43844455764986</v>
      </c>
      <c r="S72" s="18">
        <v>31.1</v>
      </c>
      <c r="T72" s="65" t="s">
        <v>126</v>
      </c>
      <c r="U72" s="65" t="s">
        <v>126</v>
      </c>
      <c r="W72">
        <v>2300</v>
      </c>
      <c r="X72" s="23">
        <v>3490</v>
      </c>
      <c r="Y72" s="23">
        <v>9990</v>
      </c>
    </row>
    <row r="73" spans="1:25" hidden="1" x14ac:dyDescent="0.3">
      <c r="A73" s="162">
        <v>43631</v>
      </c>
      <c r="B73" s="163">
        <v>43638</v>
      </c>
      <c r="C73" s="164">
        <f t="shared" si="59"/>
        <v>7</v>
      </c>
      <c r="D73" s="165" t="s">
        <v>112</v>
      </c>
      <c r="E73" s="166" t="s">
        <v>26</v>
      </c>
      <c r="F73" s="167" t="str">
        <f>HYPERLINK("https://www.ckvt.cz/hotely/chorvatsko/stredni-dalmacie/drvenik/depandance-oliva","Depandance OLIVA")</f>
        <v>Depandance OLIVA</v>
      </c>
      <c r="G73" s="166" t="s">
        <v>28</v>
      </c>
      <c r="H73" s="166" t="s">
        <v>136</v>
      </c>
      <c r="I73" s="166" t="s">
        <v>76</v>
      </c>
      <c r="J73" s="168">
        <f t="shared" si="60"/>
        <v>0.45838359469240053</v>
      </c>
      <c r="K73" s="169">
        <v>4490</v>
      </c>
      <c r="L73" s="70">
        <f t="shared" si="61"/>
        <v>6790</v>
      </c>
      <c r="M73" s="70">
        <f t="shared" si="62"/>
        <v>7980</v>
      </c>
      <c r="N73" s="87">
        <f t="shared" si="63"/>
        <v>14480</v>
      </c>
      <c r="O73" s="27">
        <v>8290</v>
      </c>
      <c r="P73" s="37">
        <f t="shared" si="64"/>
        <v>176.07843137254903</v>
      </c>
      <c r="Q73" s="38">
        <f t="shared" si="65"/>
        <v>762.43844455764986</v>
      </c>
      <c r="R73" s="38">
        <f t="shared" si="66"/>
        <v>812.43844455764986</v>
      </c>
      <c r="S73" s="18">
        <v>31.1</v>
      </c>
      <c r="T73" s="66">
        <v>3</v>
      </c>
      <c r="U73" s="67">
        <v>0</v>
      </c>
      <c r="W73">
        <v>2300</v>
      </c>
      <c r="X73" s="23">
        <v>3490</v>
      </c>
      <c r="Y73" s="23">
        <v>9990</v>
      </c>
    </row>
    <row r="74" spans="1:25" hidden="1" x14ac:dyDescent="0.3">
      <c r="A74" s="162">
        <v>43631</v>
      </c>
      <c r="B74" s="163">
        <v>43638</v>
      </c>
      <c r="C74" s="164">
        <f t="shared" si="59"/>
        <v>7</v>
      </c>
      <c r="D74" s="165" t="s">
        <v>112</v>
      </c>
      <c r="E74" s="166" t="s">
        <v>26</v>
      </c>
      <c r="F74" s="167" t="str">
        <f>HYPERLINK("https://www.ckvt.cz/hotely/chorvatsko/stredni-dalmacie/drvenik/depandance-oliva","Depandance OLIVA")</f>
        <v>Depandance OLIVA</v>
      </c>
      <c r="G74" s="166" t="s">
        <v>28</v>
      </c>
      <c r="H74" s="166" t="s">
        <v>136</v>
      </c>
      <c r="I74" s="166" t="s">
        <v>77</v>
      </c>
      <c r="J74" s="168">
        <f t="shared" si="60"/>
        <v>0.48919226393629123</v>
      </c>
      <c r="K74" s="169">
        <v>4490</v>
      </c>
      <c r="L74" s="70">
        <f t="shared" si="61"/>
        <v>6790</v>
      </c>
      <c r="M74" s="70">
        <f t="shared" si="62"/>
        <v>7980</v>
      </c>
      <c r="N74" s="87">
        <f t="shared" si="63"/>
        <v>14480</v>
      </c>
      <c r="O74" s="27">
        <v>8790</v>
      </c>
      <c r="P74" s="37">
        <f t="shared" si="64"/>
        <v>176.07843137254903</v>
      </c>
      <c r="Q74" s="38">
        <f t="shared" si="65"/>
        <v>762.43844455764986</v>
      </c>
      <c r="R74" s="38">
        <f t="shared" si="66"/>
        <v>812.43844455764986</v>
      </c>
      <c r="S74" s="18">
        <v>31.2</v>
      </c>
      <c r="T74" s="66">
        <v>4</v>
      </c>
      <c r="U74" s="65" t="s">
        <v>109</v>
      </c>
      <c r="W74">
        <v>2300</v>
      </c>
      <c r="X74" s="23">
        <v>3490</v>
      </c>
      <c r="Y74" s="23">
        <v>9990</v>
      </c>
    </row>
    <row r="75" spans="1:25" customFormat="1" hidden="1" x14ac:dyDescent="0.3">
      <c r="A75" s="170">
        <v>43631</v>
      </c>
      <c r="B75" s="171">
        <v>43638</v>
      </c>
      <c r="C75" s="172">
        <f t="shared" si="59"/>
        <v>7</v>
      </c>
      <c r="D75" s="173" t="s">
        <v>112</v>
      </c>
      <c r="E75" s="174" t="s">
        <v>26</v>
      </c>
      <c r="F75" s="175" t="str">
        <f>HYPERLINK("https://www.ckvt.cz/hotely/chorvatsko/stredni-dalmacie/drvenik/depandance-oliva","Depandance OLIVA")</f>
        <v>Depandance OLIVA</v>
      </c>
      <c r="G75" s="174" t="s">
        <v>28</v>
      </c>
      <c r="H75" s="174" t="s">
        <v>136</v>
      </c>
      <c r="I75" s="174" t="s">
        <v>33</v>
      </c>
      <c r="J75" s="176">
        <f t="shared" si="60"/>
        <v>0.48919226393629123</v>
      </c>
      <c r="K75" s="212">
        <v>4490</v>
      </c>
      <c r="L75" s="79">
        <f t="shared" si="61"/>
        <v>6790</v>
      </c>
      <c r="M75" s="79">
        <f t="shared" si="62"/>
        <v>7980</v>
      </c>
      <c r="N75" s="88">
        <f t="shared" si="63"/>
        <v>14480</v>
      </c>
      <c r="O75" s="27">
        <v>8790</v>
      </c>
      <c r="P75" s="6">
        <f t="shared" si="64"/>
        <v>176.07843137254903</v>
      </c>
      <c r="Q75" s="7">
        <f t="shared" si="65"/>
        <v>762.43844455764986</v>
      </c>
      <c r="R75" s="38">
        <f t="shared" si="66"/>
        <v>812.43844455764986</v>
      </c>
      <c r="S75" s="18">
        <v>31.3</v>
      </c>
      <c r="T75" s="69">
        <v>0</v>
      </c>
      <c r="U75" s="68">
        <v>0</v>
      </c>
      <c r="W75">
        <v>2300</v>
      </c>
      <c r="X75" s="23">
        <v>3490</v>
      </c>
      <c r="Y75">
        <v>9990</v>
      </c>
    </row>
    <row r="76" spans="1:25" hidden="1" x14ac:dyDescent="0.3">
      <c r="A76" s="162">
        <v>43631</v>
      </c>
      <c r="B76" s="163">
        <v>43638</v>
      </c>
      <c r="C76" s="164">
        <f t="shared" si="59"/>
        <v>7</v>
      </c>
      <c r="D76" s="165" t="s">
        <v>112</v>
      </c>
      <c r="E76" s="166" t="s">
        <v>26</v>
      </c>
      <c r="F76" s="167" t="str">
        <f>HYPERLINK("https://www.ckvt.cz/hotely/chorvatsko/stredni-dalmacie/drvenik/depandance-oliva","Depandance OLIVA")</f>
        <v>Depandance OLIVA</v>
      </c>
      <c r="G76" s="166" t="s">
        <v>28</v>
      </c>
      <c r="H76" s="166" t="s">
        <v>136</v>
      </c>
      <c r="I76" s="166" t="s">
        <v>78</v>
      </c>
      <c r="J76" s="168">
        <f t="shared" si="60"/>
        <v>0.35522066738428415</v>
      </c>
      <c r="K76" s="169">
        <v>5990</v>
      </c>
      <c r="L76" s="70">
        <f t="shared" si="61"/>
        <v>8290</v>
      </c>
      <c r="M76" s="70">
        <f t="shared" si="62"/>
        <v>9480</v>
      </c>
      <c r="N76" s="87">
        <f t="shared" si="63"/>
        <v>15980</v>
      </c>
      <c r="O76" s="27">
        <v>9290</v>
      </c>
      <c r="P76" s="37">
        <f t="shared" si="64"/>
        <v>234.90196078431373</v>
      </c>
      <c r="Q76" s="38">
        <f t="shared" si="65"/>
        <v>1017.1506197996264</v>
      </c>
      <c r="R76" s="38">
        <f t="shared" si="66"/>
        <v>1067.1506197996264</v>
      </c>
      <c r="S76" s="18">
        <v>31.4</v>
      </c>
      <c r="T76" s="66">
        <v>3</v>
      </c>
      <c r="U76" s="67">
        <v>0</v>
      </c>
      <c r="W76">
        <v>2300</v>
      </c>
      <c r="X76" s="23">
        <v>3490</v>
      </c>
      <c r="Y76" s="23">
        <v>9990</v>
      </c>
    </row>
    <row r="77" spans="1:25" customFormat="1" x14ac:dyDescent="0.3">
      <c r="A77" s="95">
        <v>43631</v>
      </c>
      <c r="B77" s="4">
        <v>43638</v>
      </c>
      <c r="C77" s="2">
        <f>B77-A77</f>
        <v>7</v>
      </c>
      <c r="D77" s="92" t="s">
        <v>112</v>
      </c>
      <c r="E77" s="1" t="s">
        <v>21</v>
      </c>
      <c r="F77" s="155" t="str">
        <f>HYPERLINK("https://www.ckvt.cz/hotely/chorvatsko/jizni-dalmacie/orebic/hotel-orsan","Hotel ORSAN")</f>
        <v>Hotel ORSAN</v>
      </c>
      <c r="G77" s="1" t="s">
        <v>5</v>
      </c>
      <c r="H77" s="1" t="s">
        <v>137</v>
      </c>
      <c r="I77" s="40" t="s">
        <v>117</v>
      </c>
      <c r="J77" s="100">
        <f>1-(K77/O77)</f>
        <v>0.55055055055055058</v>
      </c>
      <c r="K77" s="209">
        <v>4490</v>
      </c>
      <c r="L77" s="11">
        <f t="shared" ref="L77:L81" si="67">K77+W77</f>
        <v>7290</v>
      </c>
      <c r="M77" s="12">
        <f>K77+X77</f>
        <v>7980</v>
      </c>
      <c r="N77" s="13" t="s">
        <v>99</v>
      </c>
      <c r="O77" s="27">
        <v>9990</v>
      </c>
      <c r="P77" s="6">
        <f>K77/25.5</f>
        <v>176.07843137254903</v>
      </c>
      <c r="Q77" s="7">
        <f>K77/5.889</f>
        <v>762.43844455764986</v>
      </c>
      <c r="R77" s="38">
        <f>(C77+1)*6.25+Q77</f>
        <v>812.43844455764986</v>
      </c>
      <c r="S77" s="20">
        <v>35.1</v>
      </c>
      <c r="T77" s="65" t="s">
        <v>126</v>
      </c>
      <c r="U77" s="65" t="s">
        <v>126</v>
      </c>
      <c r="W77">
        <v>2800</v>
      </c>
      <c r="X77" s="23">
        <v>3490</v>
      </c>
      <c r="Y77" s="192" t="s">
        <v>99</v>
      </c>
    </row>
    <row r="78" spans="1:25" customFormat="1" hidden="1" x14ac:dyDescent="0.3">
      <c r="A78" s="170">
        <v>43631</v>
      </c>
      <c r="B78" s="171">
        <v>43638</v>
      </c>
      <c r="C78" s="172">
        <f>B78-A78</f>
        <v>7</v>
      </c>
      <c r="D78" s="173" t="s">
        <v>112</v>
      </c>
      <c r="E78" s="174" t="s">
        <v>21</v>
      </c>
      <c r="F78" s="175" t="str">
        <f>HYPERLINK("https://www.ckvt.cz/hotely/chorvatsko/jizni-dalmacie/orebic/hotel-orsan","Hotel ORSAN")</f>
        <v>Hotel ORSAN</v>
      </c>
      <c r="G78" s="174" t="s">
        <v>5</v>
      </c>
      <c r="H78" s="174" t="s">
        <v>137</v>
      </c>
      <c r="I78" s="174" t="s">
        <v>30</v>
      </c>
      <c r="J78" s="176">
        <f>1-(K78/O78)</f>
        <v>5.2687038988408874E-2</v>
      </c>
      <c r="K78" s="212">
        <v>8990</v>
      </c>
      <c r="L78" s="79">
        <f t="shared" si="67"/>
        <v>11790</v>
      </c>
      <c r="M78" s="80">
        <f>K78+X78</f>
        <v>12480</v>
      </c>
      <c r="N78" s="81" t="s">
        <v>99</v>
      </c>
      <c r="O78" s="27">
        <v>9490</v>
      </c>
      <c r="P78" s="6">
        <f>K78/25.5</f>
        <v>352.54901960784315</v>
      </c>
      <c r="Q78" s="7">
        <f>K78/5.889</f>
        <v>1526.5749702835794</v>
      </c>
      <c r="R78" s="38">
        <f>(C78+1)*6.25+Q78</f>
        <v>1576.5749702835794</v>
      </c>
      <c r="S78" s="20">
        <v>35.1</v>
      </c>
      <c r="T78" s="68">
        <v>0</v>
      </c>
      <c r="U78" s="68">
        <v>0</v>
      </c>
      <c r="V78" t="s">
        <v>139</v>
      </c>
      <c r="W78">
        <v>2800</v>
      </c>
      <c r="X78" s="23">
        <v>3490</v>
      </c>
      <c r="Y78" s="192" t="s">
        <v>99</v>
      </c>
    </row>
    <row r="79" spans="1:25" hidden="1" x14ac:dyDescent="0.3">
      <c r="A79" s="162">
        <v>43631</v>
      </c>
      <c r="B79" s="163">
        <v>43638</v>
      </c>
      <c r="C79" s="164">
        <f>B79-A79</f>
        <v>7</v>
      </c>
      <c r="D79" s="165" t="s">
        <v>112</v>
      </c>
      <c r="E79" s="166" t="s">
        <v>21</v>
      </c>
      <c r="F79" s="167" t="str">
        <f>HYPERLINK("https://www.ckvt.cz/hotely/chorvatsko/jizni-dalmacie/orebic/hotel-orsan","Hotel ORSAN")</f>
        <v>Hotel ORSAN</v>
      </c>
      <c r="G79" s="166" t="s">
        <v>5</v>
      </c>
      <c r="H79" s="166" t="s">
        <v>137</v>
      </c>
      <c r="I79" s="166" t="s">
        <v>31</v>
      </c>
      <c r="J79" s="168">
        <f>1-(K79/O79)</f>
        <v>0.55055055055055058</v>
      </c>
      <c r="K79" s="169">
        <v>4490</v>
      </c>
      <c r="L79" s="70">
        <f t="shared" si="67"/>
        <v>7290</v>
      </c>
      <c r="M79" s="71">
        <f>K79+X79</f>
        <v>7980</v>
      </c>
      <c r="N79" s="72" t="s">
        <v>99</v>
      </c>
      <c r="O79" s="27">
        <v>9990</v>
      </c>
      <c r="P79" s="37">
        <f>K79/25.5</f>
        <v>176.07843137254903</v>
      </c>
      <c r="Q79" s="38">
        <f>K79/5.889</f>
        <v>762.43844455764986</v>
      </c>
      <c r="R79" s="38">
        <f>(C79+1)*6.25+Q79</f>
        <v>812.43844455764986</v>
      </c>
      <c r="S79" s="20">
        <v>35.200000000000003</v>
      </c>
      <c r="T79" s="67">
        <v>2</v>
      </c>
      <c r="U79" s="67">
        <v>2</v>
      </c>
      <c r="W79">
        <v>2800</v>
      </c>
      <c r="X79" s="23">
        <v>3490</v>
      </c>
      <c r="Y79" s="192" t="s">
        <v>99</v>
      </c>
    </row>
    <row r="80" spans="1:25" hidden="1" x14ac:dyDescent="0.3">
      <c r="A80" s="162">
        <v>43631</v>
      </c>
      <c r="B80" s="163">
        <v>43638</v>
      </c>
      <c r="C80" s="164">
        <f>B80-A80</f>
        <v>7</v>
      </c>
      <c r="D80" s="165" t="s">
        <v>112</v>
      </c>
      <c r="E80" s="166" t="s">
        <v>21</v>
      </c>
      <c r="F80" s="167" t="str">
        <f>HYPERLINK("https://www.ckvt.cz/hotely/chorvatsko/jizni-dalmacie/orebic/hotel-orsan","Hotel ORSAN")</f>
        <v>Hotel ORSAN</v>
      </c>
      <c r="G80" s="166" t="s">
        <v>5</v>
      </c>
      <c r="H80" s="166" t="s">
        <v>137</v>
      </c>
      <c r="I80" s="166" t="s">
        <v>33</v>
      </c>
      <c r="J80" s="168">
        <f>1-(K80/O80)</f>
        <v>0.54337464251668255</v>
      </c>
      <c r="K80" s="169">
        <v>4790</v>
      </c>
      <c r="L80" s="70">
        <f t="shared" si="67"/>
        <v>7590</v>
      </c>
      <c r="M80" s="71">
        <f>K80+X80</f>
        <v>8280</v>
      </c>
      <c r="N80" s="72" t="s">
        <v>99</v>
      </c>
      <c r="O80" s="27">
        <v>10490</v>
      </c>
      <c r="P80" s="37">
        <f>K80/25.5</f>
        <v>187.84313725490196</v>
      </c>
      <c r="Q80" s="38">
        <f>K80/5.889</f>
        <v>813.38087960604514</v>
      </c>
      <c r="R80" s="38">
        <f>(C80+1)*6.25+Q80</f>
        <v>863.38087960604514</v>
      </c>
      <c r="S80" s="20">
        <v>35.299999999999997</v>
      </c>
      <c r="T80" s="67">
        <v>0</v>
      </c>
      <c r="U80" s="67">
        <v>1</v>
      </c>
      <c r="W80">
        <v>2800</v>
      </c>
      <c r="X80" s="23">
        <v>3490</v>
      </c>
      <c r="Y80" s="192" t="s">
        <v>99</v>
      </c>
    </row>
    <row r="81" spans="1:25" hidden="1" x14ac:dyDescent="0.3">
      <c r="A81" s="162">
        <v>43631</v>
      </c>
      <c r="B81" s="163">
        <v>43638</v>
      </c>
      <c r="C81" s="164">
        <f>B81-A81</f>
        <v>7</v>
      </c>
      <c r="D81" s="165" t="s">
        <v>112</v>
      </c>
      <c r="E81" s="166" t="s">
        <v>21</v>
      </c>
      <c r="F81" s="167" t="str">
        <f>HYPERLINK("https://www.ckvt.cz/hotely/chorvatsko/jizni-dalmacie/orebic/hotel-orsan","Hotel ORSAN")</f>
        <v>Hotel ORSAN</v>
      </c>
      <c r="G81" s="166" t="s">
        <v>5</v>
      </c>
      <c r="H81" s="166" t="s">
        <v>137</v>
      </c>
      <c r="I81" s="166" t="s">
        <v>32</v>
      </c>
      <c r="J81" s="168">
        <f>1-(K81/O81)</f>
        <v>0.58311575282854655</v>
      </c>
      <c r="K81" s="169">
        <v>4790</v>
      </c>
      <c r="L81" s="70">
        <f t="shared" si="67"/>
        <v>7590</v>
      </c>
      <c r="M81" s="71">
        <f>K81+X81</f>
        <v>8280</v>
      </c>
      <c r="N81" s="72" t="s">
        <v>99</v>
      </c>
      <c r="O81" s="27">
        <v>11490</v>
      </c>
      <c r="P81" s="37">
        <f>K81/25.5</f>
        <v>187.84313725490196</v>
      </c>
      <c r="Q81" s="38">
        <f>K81/5.889</f>
        <v>813.38087960604514</v>
      </c>
      <c r="R81" s="38">
        <f>(C81+1)*6.25+Q81</f>
        <v>863.38087960604514</v>
      </c>
      <c r="S81" s="20">
        <v>35.4</v>
      </c>
      <c r="T81" s="67">
        <v>4</v>
      </c>
      <c r="U81" s="67">
        <v>4</v>
      </c>
      <c r="W81">
        <v>2800</v>
      </c>
      <c r="X81" s="23">
        <v>3490</v>
      </c>
      <c r="Y81" s="192" t="s">
        <v>99</v>
      </c>
    </row>
    <row r="82" spans="1:25" x14ac:dyDescent="0.3">
      <c r="A82" s="156">
        <v>43631</v>
      </c>
      <c r="B82" s="51">
        <v>43638</v>
      </c>
      <c r="C82" s="33">
        <f t="shared" si="59"/>
        <v>7</v>
      </c>
      <c r="D82" s="64" t="s">
        <v>113</v>
      </c>
      <c r="E82" s="40" t="s">
        <v>27</v>
      </c>
      <c r="F82" s="154" t="str">
        <f>HYPERLINK("https://www.ckvt.cz/hotely/cerna-hora/budvanska-riviera/budva/pokoje-komplex-slovenska-plaza","Hotel SLOVENSKA PLAŽA")</f>
        <v>Hotel SLOVENSKA PLAŽA</v>
      </c>
      <c r="G82" s="40" t="s">
        <v>5</v>
      </c>
      <c r="H82" s="40" t="s">
        <v>136</v>
      </c>
      <c r="I82" s="40" t="s">
        <v>117</v>
      </c>
      <c r="J82" s="99">
        <f t="shared" si="60"/>
        <v>0.44493882091212456</v>
      </c>
      <c r="K82" s="210">
        <v>4990</v>
      </c>
      <c r="L82" s="35" t="s">
        <v>99</v>
      </c>
      <c r="M82" s="35" t="s">
        <v>99</v>
      </c>
      <c r="N82" s="52">
        <f t="shared" si="63"/>
        <v>12980</v>
      </c>
      <c r="O82" s="27">
        <v>8990</v>
      </c>
      <c r="P82" s="37">
        <f t="shared" si="64"/>
        <v>195.68627450980392</v>
      </c>
      <c r="Q82" s="38">
        <f t="shared" si="65"/>
        <v>847.34250297164203</v>
      </c>
      <c r="R82" s="38">
        <f t="shared" si="66"/>
        <v>897.34250297164203</v>
      </c>
      <c r="S82" s="21">
        <v>33.1</v>
      </c>
      <c r="T82" s="65" t="s">
        <v>126</v>
      </c>
      <c r="U82" s="65" t="s">
        <v>126</v>
      </c>
      <c r="W82" s="23" t="s">
        <v>99</v>
      </c>
      <c r="X82" s="23">
        <v>4990</v>
      </c>
      <c r="Y82" s="23">
        <v>7990</v>
      </c>
    </row>
    <row r="83" spans="1:25" hidden="1" x14ac:dyDescent="0.3">
      <c r="A83" s="177">
        <v>43631</v>
      </c>
      <c r="B83" s="163">
        <v>43638</v>
      </c>
      <c r="C83" s="164">
        <f t="shared" si="59"/>
        <v>7</v>
      </c>
      <c r="D83" s="165" t="s">
        <v>113</v>
      </c>
      <c r="E83" s="166" t="s">
        <v>27</v>
      </c>
      <c r="F83" s="167" t="str">
        <f>HYPERLINK("https://www.ckvt.cz/hotely/cerna-hora/budvanska-riviera/budva/pokoje-komplex-slovenska-plaza","Hotel SLOVENSKA PLAŽA")</f>
        <v>Hotel SLOVENSKA PLAŽA</v>
      </c>
      <c r="G83" s="166" t="s">
        <v>5</v>
      </c>
      <c r="H83" s="166" t="s">
        <v>136</v>
      </c>
      <c r="I83" s="166" t="s">
        <v>31</v>
      </c>
      <c r="J83" s="168">
        <f t="shared" si="60"/>
        <v>0.47418335089567965</v>
      </c>
      <c r="K83" s="169">
        <v>4990</v>
      </c>
      <c r="L83" s="71" t="s">
        <v>99</v>
      </c>
      <c r="M83" s="71" t="s">
        <v>99</v>
      </c>
      <c r="N83" s="87">
        <f t="shared" si="63"/>
        <v>12980</v>
      </c>
      <c r="O83" s="27">
        <v>9490</v>
      </c>
      <c r="P83" s="37">
        <f t="shared" si="64"/>
        <v>195.68627450980392</v>
      </c>
      <c r="Q83" s="38">
        <f t="shared" si="65"/>
        <v>847.34250297164203</v>
      </c>
      <c r="R83" s="38">
        <f t="shared" si="66"/>
        <v>897.34250297164203</v>
      </c>
      <c r="S83" s="21">
        <v>33.200000000000003</v>
      </c>
      <c r="T83" s="65">
        <v>5</v>
      </c>
      <c r="U83" s="65">
        <v>5</v>
      </c>
      <c r="W83" s="23" t="s">
        <v>99</v>
      </c>
      <c r="X83" s="23">
        <v>4990</v>
      </c>
      <c r="Y83" s="23">
        <v>7990</v>
      </c>
    </row>
    <row r="84" spans="1:25" x14ac:dyDescent="0.3">
      <c r="A84" s="94">
        <v>43631</v>
      </c>
      <c r="B84" s="51">
        <v>43638</v>
      </c>
      <c r="C84" s="33">
        <f t="shared" ref="C84:C86" si="68">B84-A84</f>
        <v>7</v>
      </c>
      <c r="D84" s="64" t="s">
        <v>112</v>
      </c>
      <c r="E84" s="40" t="s">
        <v>20</v>
      </c>
      <c r="F84" s="154" t="str">
        <f>HYPERLINK("https://www.ckvt.cz/hotely/chorvatsko/stredni-dalmacie/gradac/depandance-laguna-b","Depandance LAGUNA B")</f>
        <v>Depandance LAGUNA B</v>
      </c>
      <c r="G84" s="40" t="s">
        <v>29</v>
      </c>
      <c r="H84" s="40" t="s">
        <v>137</v>
      </c>
      <c r="I84" s="40" t="s">
        <v>117</v>
      </c>
      <c r="J84" s="99">
        <f t="shared" ref="J84:J86" si="69">1-(K84/O84)</f>
        <v>0.41224970553592466</v>
      </c>
      <c r="K84" s="210">
        <v>4990</v>
      </c>
      <c r="L84" s="34">
        <f t="shared" si="32"/>
        <v>7290</v>
      </c>
      <c r="M84" s="34">
        <f t="shared" si="33"/>
        <v>8480</v>
      </c>
      <c r="N84" s="52">
        <f t="shared" si="34"/>
        <v>14980</v>
      </c>
      <c r="O84" s="27">
        <v>8490</v>
      </c>
      <c r="P84" s="37">
        <f t="shared" ref="P84:P86" si="70">K84/25.5</f>
        <v>195.68627450980392</v>
      </c>
      <c r="Q84" s="38">
        <f t="shared" ref="Q84:Q86" si="71">K84/5.889</f>
        <v>847.34250297164203</v>
      </c>
      <c r="R84" s="38">
        <f t="shared" ref="R84:R86" si="72">(C84+1)*6.25+Q84</f>
        <v>897.34250297164203</v>
      </c>
      <c r="S84" s="20">
        <v>23.2</v>
      </c>
      <c r="T84" s="65" t="s">
        <v>126</v>
      </c>
      <c r="U84" s="65" t="s">
        <v>126</v>
      </c>
      <c r="W84">
        <v>2300</v>
      </c>
      <c r="X84" s="23">
        <v>3490</v>
      </c>
      <c r="Y84" s="23">
        <v>9990</v>
      </c>
    </row>
    <row r="85" spans="1:25" hidden="1" x14ac:dyDescent="0.3">
      <c r="A85" s="162">
        <v>43631</v>
      </c>
      <c r="B85" s="163">
        <v>43638</v>
      </c>
      <c r="C85" s="164">
        <f t="shared" si="68"/>
        <v>7</v>
      </c>
      <c r="D85" s="165" t="s">
        <v>112</v>
      </c>
      <c r="E85" s="166" t="s">
        <v>20</v>
      </c>
      <c r="F85" s="167" t="str">
        <f>HYPERLINK("https://www.ckvt.cz/hotely/chorvatsko/stredni-dalmacie/gradac/depandance-laguna-b","Depandance LAGUNA B")</f>
        <v>Depandance LAGUNA B</v>
      </c>
      <c r="G85" s="166" t="s">
        <v>29</v>
      </c>
      <c r="H85" s="166" t="s">
        <v>137</v>
      </c>
      <c r="I85" s="166" t="s">
        <v>36</v>
      </c>
      <c r="J85" s="168">
        <f t="shared" si="69"/>
        <v>0.41224970553592466</v>
      </c>
      <c r="K85" s="169">
        <v>4990</v>
      </c>
      <c r="L85" s="70">
        <f t="shared" si="32"/>
        <v>7290</v>
      </c>
      <c r="M85" s="70">
        <f t="shared" si="33"/>
        <v>8480</v>
      </c>
      <c r="N85" s="87">
        <f t="shared" si="34"/>
        <v>14980</v>
      </c>
      <c r="O85" s="27">
        <v>8490</v>
      </c>
      <c r="P85" s="37">
        <f t="shared" si="70"/>
        <v>195.68627450980392</v>
      </c>
      <c r="Q85" s="38">
        <f t="shared" si="71"/>
        <v>847.34250297164203</v>
      </c>
      <c r="R85" s="38">
        <f t="shared" si="72"/>
        <v>897.34250297164203</v>
      </c>
      <c r="S85" s="20">
        <v>23.2</v>
      </c>
      <c r="T85" s="67">
        <v>3</v>
      </c>
      <c r="U85" s="67">
        <v>1</v>
      </c>
      <c r="V85" s="23">
        <v>5290</v>
      </c>
      <c r="W85">
        <v>2300</v>
      </c>
      <c r="X85" s="23">
        <v>3490</v>
      </c>
      <c r="Y85" s="23">
        <v>9990</v>
      </c>
    </row>
    <row r="86" spans="1:25" hidden="1" x14ac:dyDescent="0.3">
      <c r="A86" s="162">
        <v>43631</v>
      </c>
      <c r="B86" s="163">
        <v>43638</v>
      </c>
      <c r="C86" s="164">
        <f t="shared" si="68"/>
        <v>7</v>
      </c>
      <c r="D86" s="165" t="s">
        <v>112</v>
      </c>
      <c r="E86" s="166" t="s">
        <v>20</v>
      </c>
      <c r="F86" s="167" t="str">
        <f>HYPERLINK("https://www.ckvt.cz/hotely/chorvatsko/stredni-dalmacie/gradac/depandance-laguna-b","Depandance LAGUNA B")</f>
        <v>Depandance LAGUNA B</v>
      </c>
      <c r="G86" s="166" t="s">
        <v>29</v>
      </c>
      <c r="H86" s="166" t="s">
        <v>137</v>
      </c>
      <c r="I86" s="166" t="s">
        <v>33</v>
      </c>
      <c r="J86" s="168">
        <f t="shared" si="69"/>
        <v>0.44493882091212456</v>
      </c>
      <c r="K86" s="169">
        <v>4990</v>
      </c>
      <c r="L86" s="70">
        <f t="shared" si="32"/>
        <v>7290</v>
      </c>
      <c r="M86" s="70">
        <f t="shared" si="33"/>
        <v>8480</v>
      </c>
      <c r="N86" s="87">
        <f t="shared" si="34"/>
        <v>14980</v>
      </c>
      <c r="O86" s="27">
        <v>8990</v>
      </c>
      <c r="P86" s="37">
        <f t="shared" si="70"/>
        <v>195.68627450980392</v>
      </c>
      <c r="Q86" s="38">
        <f t="shared" si="71"/>
        <v>847.34250297164203</v>
      </c>
      <c r="R86" s="38">
        <f t="shared" si="72"/>
        <v>897.34250297164203</v>
      </c>
      <c r="S86" s="20">
        <v>23.1</v>
      </c>
      <c r="T86" s="67">
        <v>5</v>
      </c>
      <c r="U86" s="67">
        <v>0</v>
      </c>
      <c r="W86">
        <v>2300</v>
      </c>
      <c r="X86" s="23">
        <v>3490</v>
      </c>
      <c r="Y86" s="23">
        <v>9990</v>
      </c>
    </row>
    <row r="87" spans="1:25" x14ac:dyDescent="0.3">
      <c r="A87" s="94">
        <v>43631</v>
      </c>
      <c r="B87" s="51">
        <v>43638</v>
      </c>
      <c r="C87" s="33">
        <f t="shared" ref="C87:C91" si="73">B87-A87</f>
        <v>7</v>
      </c>
      <c r="D87" s="64" t="s">
        <v>112</v>
      </c>
      <c r="E87" s="40" t="s">
        <v>14</v>
      </c>
      <c r="F87" s="154" t="str">
        <f>HYPERLINK("https://www.ckvt.cz/hotely/chorvatsko/severni-dalmacie/trogir-seget-donji/hotel-medena","Hotel MEDENA")</f>
        <v>Hotel MEDENA</v>
      </c>
      <c r="G87" s="40" t="s">
        <v>5</v>
      </c>
      <c r="H87" s="40" t="s">
        <v>137</v>
      </c>
      <c r="I87" s="40" t="s">
        <v>117</v>
      </c>
      <c r="J87" s="99">
        <f t="shared" ref="J87:J91" si="74">1-(K87/O87)</f>
        <v>0.33365109628217349</v>
      </c>
      <c r="K87" s="210">
        <v>6990</v>
      </c>
      <c r="L87" s="34">
        <f t="shared" ref="L87:L102" si="75">K87+W87</f>
        <v>9290</v>
      </c>
      <c r="M87" s="34">
        <f t="shared" ref="M87:M100" si="76">K87+X87</f>
        <v>10480</v>
      </c>
      <c r="N87" s="52">
        <f t="shared" ref="N87:N100" si="77">K87+Y87</f>
        <v>16980</v>
      </c>
      <c r="O87" s="27">
        <v>10490</v>
      </c>
      <c r="P87" s="37">
        <f t="shared" ref="P87:P91" si="78">K87/25.5</f>
        <v>274.11764705882354</v>
      </c>
      <c r="Q87" s="38">
        <f t="shared" ref="Q87:Q91" si="79">K87/5.889</f>
        <v>1186.9587366276107</v>
      </c>
      <c r="R87" s="38">
        <f t="shared" ref="R87:R91" si="80">(C87+1)*6.25+Q87</f>
        <v>1236.9587366276107</v>
      </c>
      <c r="S87" s="20">
        <v>39.1</v>
      </c>
      <c r="T87" s="65" t="s">
        <v>126</v>
      </c>
      <c r="U87" s="65" t="s">
        <v>126</v>
      </c>
      <c r="W87" s="23">
        <v>2300</v>
      </c>
      <c r="X87" s="23">
        <v>3490</v>
      </c>
      <c r="Y87" s="23">
        <v>9990</v>
      </c>
    </row>
    <row r="88" spans="1:25" hidden="1" x14ac:dyDescent="0.3">
      <c r="A88" s="162">
        <v>43631</v>
      </c>
      <c r="B88" s="163">
        <v>43638</v>
      </c>
      <c r="C88" s="164">
        <f t="shared" si="73"/>
        <v>7</v>
      </c>
      <c r="D88" s="165" t="s">
        <v>112</v>
      </c>
      <c r="E88" s="166" t="s">
        <v>14</v>
      </c>
      <c r="F88" s="167" t="str">
        <f>HYPERLINK("https://www.ckvt.cz/hotely/chorvatsko/severni-dalmacie/trogir-seget-donji/hotel-medena","Hotel MEDENA")</f>
        <v>Hotel MEDENA</v>
      </c>
      <c r="G88" s="166" t="s">
        <v>5</v>
      </c>
      <c r="H88" s="166" t="s">
        <v>137</v>
      </c>
      <c r="I88" s="166" t="s">
        <v>33</v>
      </c>
      <c r="J88" s="168">
        <f t="shared" si="74"/>
        <v>0.33365109628217349</v>
      </c>
      <c r="K88" s="169">
        <v>6990</v>
      </c>
      <c r="L88" s="70">
        <f t="shared" si="75"/>
        <v>9290</v>
      </c>
      <c r="M88" s="70">
        <f t="shared" si="76"/>
        <v>10480</v>
      </c>
      <c r="N88" s="87">
        <f t="shared" si="77"/>
        <v>16980</v>
      </c>
      <c r="O88" s="27">
        <v>10490</v>
      </c>
      <c r="P88" s="37">
        <f t="shared" si="78"/>
        <v>274.11764705882354</v>
      </c>
      <c r="Q88" s="38">
        <f t="shared" si="79"/>
        <v>1186.9587366276107</v>
      </c>
      <c r="R88" s="38">
        <f t="shared" si="80"/>
        <v>1236.9587366276107</v>
      </c>
      <c r="S88" s="20">
        <v>39.1</v>
      </c>
      <c r="T88" s="67">
        <v>2</v>
      </c>
      <c r="U88" s="67">
        <v>0</v>
      </c>
      <c r="W88" s="23">
        <v>2300</v>
      </c>
      <c r="X88" s="23">
        <v>3490</v>
      </c>
      <c r="Y88" s="23">
        <v>9990</v>
      </c>
    </row>
    <row r="89" spans="1:25" hidden="1" x14ac:dyDescent="0.3">
      <c r="A89" s="162">
        <v>43631</v>
      </c>
      <c r="B89" s="163">
        <v>43638</v>
      </c>
      <c r="C89" s="164">
        <f t="shared" si="73"/>
        <v>7</v>
      </c>
      <c r="D89" s="165" t="s">
        <v>112</v>
      </c>
      <c r="E89" s="166" t="s">
        <v>14</v>
      </c>
      <c r="F89" s="167" t="str">
        <f>HYPERLINK("https://www.ckvt.cz/hotely/chorvatsko/severni-dalmacie/trogir-seget-donji/hotel-medena","Hotel MEDENA")</f>
        <v>Hotel MEDENA</v>
      </c>
      <c r="G89" s="166" t="s">
        <v>5</v>
      </c>
      <c r="H89" s="166" t="s">
        <v>137</v>
      </c>
      <c r="I89" s="166" t="s">
        <v>32</v>
      </c>
      <c r="J89" s="168">
        <f t="shared" si="74"/>
        <v>0.33365109628217349</v>
      </c>
      <c r="K89" s="169">
        <v>6990</v>
      </c>
      <c r="L89" s="70">
        <f t="shared" si="75"/>
        <v>9290</v>
      </c>
      <c r="M89" s="70">
        <f t="shared" si="76"/>
        <v>10480</v>
      </c>
      <c r="N89" s="87">
        <f t="shared" si="77"/>
        <v>16980</v>
      </c>
      <c r="O89" s="27">
        <v>10490</v>
      </c>
      <c r="P89" s="37">
        <f t="shared" si="78"/>
        <v>274.11764705882354</v>
      </c>
      <c r="Q89" s="38">
        <f t="shared" si="79"/>
        <v>1186.9587366276107</v>
      </c>
      <c r="R89" s="38">
        <f t="shared" si="80"/>
        <v>1236.9587366276107</v>
      </c>
      <c r="S89" s="20">
        <v>39.200000000000003</v>
      </c>
      <c r="T89" s="67">
        <v>8</v>
      </c>
      <c r="U89" s="67">
        <v>2</v>
      </c>
      <c r="W89" s="23">
        <v>2300</v>
      </c>
      <c r="X89" s="23">
        <v>3490</v>
      </c>
      <c r="Y89" s="23">
        <v>9990</v>
      </c>
    </row>
    <row r="90" spans="1:25" hidden="1" x14ac:dyDescent="0.3">
      <c r="A90" s="162">
        <v>43631</v>
      </c>
      <c r="B90" s="163">
        <v>43638</v>
      </c>
      <c r="C90" s="164">
        <f t="shared" si="73"/>
        <v>7</v>
      </c>
      <c r="D90" s="165" t="s">
        <v>112</v>
      </c>
      <c r="E90" s="166" t="s">
        <v>14</v>
      </c>
      <c r="F90" s="167" t="str">
        <f>HYPERLINK("https://www.ckvt.cz/hotely/chorvatsko/severni-dalmacie/trogir-seget-donji/hotel-medena","Hotel MEDENA")</f>
        <v>Hotel MEDENA</v>
      </c>
      <c r="G90" s="166" t="s">
        <v>5</v>
      </c>
      <c r="H90" s="166" t="s">
        <v>137</v>
      </c>
      <c r="I90" s="166" t="s">
        <v>42</v>
      </c>
      <c r="J90" s="168">
        <f t="shared" si="74"/>
        <v>0.33365109628217349</v>
      </c>
      <c r="K90" s="169">
        <v>6990</v>
      </c>
      <c r="L90" s="70">
        <f t="shared" si="75"/>
        <v>9290</v>
      </c>
      <c r="M90" s="70">
        <f t="shared" si="76"/>
        <v>10480</v>
      </c>
      <c r="N90" s="87">
        <f t="shared" si="77"/>
        <v>16980</v>
      </c>
      <c r="O90" s="27">
        <v>10490</v>
      </c>
      <c r="P90" s="37">
        <f t="shared" si="78"/>
        <v>274.11764705882354</v>
      </c>
      <c r="Q90" s="38">
        <f t="shared" si="79"/>
        <v>1186.9587366276107</v>
      </c>
      <c r="R90" s="38">
        <f t="shared" si="80"/>
        <v>1236.9587366276107</v>
      </c>
      <c r="S90" s="20">
        <v>39.299999999999997</v>
      </c>
      <c r="T90" s="67">
        <v>1</v>
      </c>
      <c r="U90" s="67">
        <v>0</v>
      </c>
      <c r="W90" s="23">
        <v>2300</v>
      </c>
      <c r="X90" s="23">
        <v>3490</v>
      </c>
      <c r="Y90" s="23">
        <v>9990</v>
      </c>
    </row>
    <row r="91" spans="1:25" hidden="1" x14ac:dyDescent="0.3">
      <c r="A91" s="162">
        <v>43631</v>
      </c>
      <c r="B91" s="163">
        <v>43638</v>
      </c>
      <c r="C91" s="164">
        <f t="shared" si="73"/>
        <v>7</v>
      </c>
      <c r="D91" s="165" t="s">
        <v>112</v>
      </c>
      <c r="E91" s="166" t="s">
        <v>14</v>
      </c>
      <c r="F91" s="167" t="str">
        <f>HYPERLINK("https://www.ckvt.cz/hotely/chorvatsko/severni-dalmacie/trogir-seget-donji/hotel-medena","Hotel MEDENA")</f>
        <v>Hotel MEDENA</v>
      </c>
      <c r="G91" s="166" t="s">
        <v>5</v>
      </c>
      <c r="H91" s="166" t="s">
        <v>137</v>
      </c>
      <c r="I91" s="166" t="s">
        <v>54</v>
      </c>
      <c r="J91" s="168">
        <f t="shared" si="74"/>
        <v>0.34812880765883381</v>
      </c>
      <c r="K91" s="169">
        <v>7490</v>
      </c>
      <c r="L91" s="70">
        <f t="shared" si="75"/>
        <v>9790</v>
      </c>
      <c r="M91" s="70">
        <f t="shared" si="76"/>
        <v>10980</v>
      </c>
      <c r="N91" s="87">
        <f t="shared" si="77"/>
        <v>17480</v>
      </c>
      <c r="O91" s="27">
        <v>11490</v>
      </c>
      <c r="P91" s="37">
        <f t="shared" si="78"/>
        <v>293.72549019607845</v>
      </c>
      <c r="Q91" s="38">
        <f t="shared" si="79"/>
        <v>1271.862795041603</v>
      </c>
      <c r="R91" s="38">
        <f t="shared" si="80"/>
        <v>1321.862795041603</v>
      </c>
      <c r="S91" s="20">
        <v>39.4</v>
      </c>
      <c r="T91" s="67">
        <v>3</v>
      </c>
      <c r="U91" s="67">
        <v>0</v>
      </c>
      <c r="W91" s="23">
        <v>2300</v>
      </c>
      <c r="X91" s="23">
        <v>3490</v>
      </c>
      <c r="Y91" s="23">
        <v>9990</v>
      </c>
    </row>
    <row r="92" spans="1:25" x14ac:dyDescent="0.3">
      <c r="A92" s="156">
        <v>43631</v>
      </c>
      <c r="B92" s="51">
        <v>43638</v>
      </c>
      <c r="C92" s="33">
        <f t="shared" ref="C92:C96" si="81">B92-A92</f>
        <v>7</v>
      </c>
      <c r="D92" s="64" t="s">
        <v>113</v>
      </c>
      <c r="E92" s="40" t="s">
        <v>27</v>
      </c>
      <c r="F92" s="154" t="str">
        <f>HYPERLINK("https://www.ckvt.cz/hotely/cerna-hora/budvanska-riviera/budva/pokoje-komplex-slovenska-plaza","Hotel SLOVENSKA PLAŽA")</f>
        <v>Hotel SLOVENSKA PLAŽA</v>
      </c>
      <c r="G92" s="40" t="s">
        <v>5</v>
      </c>
      <c r="H92" s="40" t="s">
        <v>137</v>
      </c>
      <c r="I92" s="40" t="s">
        <v>117</v>
      </c>
      <c r="J92" s="99">
        <f t="shared" ref="J92:J96" si="82">1-(K92/O92)</f>
        <v>0.36396724294813465</v>
      </c>
      <c r="K92" s="210">
        <v>6990</v>
      </c>
      <c r="L92" s="35" t="s">
        <v>99</v>
      </c>
      <c r="M92" s="35" t="s">
        <v>99</v>
      </c>
      <c r="N92" s="52">
        <f>K92+Y92</f>
        <v>14980</v>
      </c>
      <c r="O92" s="27">
        <v>10990</v>
      </c>
      <c r="P92" s="37">
        <f t="shared" ref="P92:P96" si="83">K92/25.5</f>
        <v>274.11764705882354</v>
      </c>
      <c r="Q92" s="38">
        <f t="shared" ref="Q92:Q96" si="84">K92/5.889</f>
        <v>1186.9587366276107</v>
      </c>
      <c r="R92" s="38">
        <f t="shared" ref="R92:R96" si="85">(C92+1)*6.25+Q92</f>
        <v>1236.9587366276107</v>
      </c>
      <c r="S92" s="21">
        <v>40.1</v>
      </c>
      <c r="T92" s="65" t="s">
        <v>126</v>
      </c>
      <c r="U92" s="65" t="s">
        <v>126</v>
      </c>
      <c r="W92" s="23" t="s">
        <v>99</v>
      </c>
      <c r="X92" s="23">
        <v>8990</v>
      </c>
      <c r="Y92" s="23">
        <v>7990</v>
      </c>
    </row>
    <row r="93" spans="1:25" hidden="1" x14ac:dyDescent="0.3">
      <c r="A93" s="177">
        <v>43631</v>
      </c>
      <c r="B93" s="163">
        <v>43638</v>
      </c>
      <c r="C93" s="164">
        <f t="shared" si="81"/>
        <v>7</v>
      </c>
      <c r="D93" s="165" t="s">
        <v>113</v>
      </c>
      <c r="E93" s="166" t="s">
        <v>27</v>
      </c>
      <c r="F93" s="167" t="str">
        <f>HYPERLINK("https://www.ckvt.cz/hotely/cerna-hora/budvanska-riviera/budva/pokoje-komplex-slovenska-plaza","Hotel SLOVENSKA PLAŽA")</f>
        <v>Hotel SLOVENSKA PLAŽA</v>
      </c>
      <c r="G93" s="166" t="s">
        <v>5</v>
      </c>
      <c r="H93" s="166" t="s">
        <v>137</v>
      </c>
      <c r="I93" s="166" t="s">
        <v>31</v>
      </c>
      <c r="J93" s="168">
        <f t="shared" si="82"/>
        <v>0.39164490861618795</v>
      </c>
      <c r="K93" s="169">
        <v>6990</v>
      </c>
      <c r="L93" s="71" t="s">
        <v>99</v>
      </c>
      <c r="M93" s="71" t="s">
        <v>99</v>
      </c>
      <c r="N93" s="87">
        <f>K93+Y93</f>
        <v>14980</v>
      </c>
      <c r="O93" s="27">
        <v>11490</v>
      </c>
      <c r="P93" s="37">
        <f t="shared" si="83"/>
        <v>274.11764705882354</v>
      </c>
      <c r="Q93" s="38">
        <f t="shared" si="84"/>
        <v>1186.9587366276107</v>
      </c>
      <c r="R93" s="38">
        <f t="shared" si="85"/>
        <v>1236.9587366276107</v>
      </c>
      <c r="S93" s="21">
        <v>40.200000000000003</v>
      </c>
      <c r="T93" s="65">
        <v>5</v>
      </c>
      <c r="U93" s="65">
        <v>5</v>
      </c>
      <c r="W93" s="23" t="s">
        <v>99</v>
      </c>
      <c r="X93" s="23">
        <v>8990</v>
      </c>
      <c r="Y93" s="23">
        <v>7990</v>
      </c>
    </row>
    <row r="94" spans="1:25" ht="15" thickBot="1" x14ac:dyDescent="0.35">
      <c r="A94" s="94">
        <v>43631</v>
      </c>
      <c r="B94" s="51">
        <v>43638</v>
      </c>
      <c r="C94" s="33">
        <f t="shared" si="81"/>
        <v>7</v>
      </c>
      <c r="D94" s="64" t="s">
        <v>112</v>
      </c>
      <c r="E94" s="40" t="s">
        <v>141</v>
      </c>
      <c r="F94" s="154" t="str">
        <f>HYPERLINK("https://www.ckvt.cz/hotely/chorvatsko/stredni-dalmacie/gradac/depandance-labineca","Depandance LABINECA")</f>
        <v>Depandance LABINECA</v>
      </c>
      <c r="G94" s="40" t="s">
        <v>5</v>
      </c>
      <c r="H94" s="40" t="s">
        <v>137</v>
      </c>
      <c r="I94" s="40" t="s">
        <v>117</v>
      </c>
      <c r="J94" s="99">
        <f t="shared" si="82"/>
        <v>0.28591851322373119</v>
      </c>
      <c r="K94" s="210">
        <v>9990</v>
      </c>
      <c r="L94" s="34">
        <f>K94+W94</f>
        <v>12290</v>
      </c>
      <c r="M94" s="34">
        <f>K94+X94</f>
        <v>13480</v>
      </c>
      <c r="N94" s="52">
        <f>K94+Y94</f>
        <v>19980</v>
      </c>
      <c r="O94" s="27">
        <v>13990</v>
      </c>
      <c r="P94" s="37">
        <f t="shared" si="83"/>
        <v>391.76470588235293</v>
      </c>
      <c r="Q94" s="38">
        <f t="shared" si="84"/>
        <v>1696.3830871115638</v>
      </c>
      <c r="R94" s="38">
        <f t="shared" si="85"/>
        <v>1746.3830871115638</v>
      </c>
      <c r="S94" s="20">
        <v>41.1</v>
      </c>
      <c r="T94" s="65" t="s">
        <v>126</v>
      </c>
      <c r="U94" s="65" t="s">
        <v>126</v>
      </c>
      <c r="W94">
        <v>2300</v>
      </c>
      <c r="X94" s="23">
        <v>3490</v>
      </c>
      <c r="Y94" s="23">
        <v>9990</v>
      </c>
    </row>
    <row r="95" spans="1:25" customFormat="1" ht="15" hidden="1" thickBot="1" x14ac:dyDescent="0.35">
      <c r="A95" s="178">
        <v>43631</v>
      </c>
      <c r="B95" s="171">
        <v>43638</v>
      </c>
      <c r="C95" s="172">
        <f t="shared" si="81"/>
        <v>7</v>
      </c>
      <c r="D95" s="173" t="s">
        <v>112</v>
      </c>
      <c r="E95" s="166" t="s">
        <v>141</v>
      </c>
      <c r="F95" s="167" t="str">
        <f>HYPERLINK("https://www.ckvt.cz/hotely/chorvatsko/stredni-dalmacie/gradac/depandance-labineca","Depandance LABINECA")</f>
        <v>Depandance LABINECA</v>
      </c>
      <c r="G95" s="174" t="s">
        <v>29</v>
      </c>
      <c r="H95" s="174" t="s">
        <v>137</v>
      </c>
      <c r="I95" s="174" t="s">
        <v>74</v>
      </c>
      <c r="J95" s="176">
        <f t="shared" si="82"/>
        <v>0.28591851322373119</v>
      </c>
      <c r="K95" s="212">
        <v>9990</v>
      </c>
      <c r="L95" s="79">
        <f>K95+W95</f>
        <v>12290</v>
      </c>
      <c r="M95" s="79">
        <f>K95+X95</f>
        <v>13480</v>
      </c>
      <c r="N95" s="88">
        <f>K95+Y95</f>
        <v>19980</v>
      </c>
      <c r="O95" s="27">
        <v>13990</v>
      </c>
      <c r="P95" s="6">
        <f t="shared" si="83"/>
        <v>391.76470588235293</v>
      </c>
      <c r="Q95" s="7">
        <f t="shared" si="84"/>
        <v>1696.3830871115638</v>
      </c>
      <c r="R95" s="38">
        <f t="shared" si="85"/>
        <v>1746.3830871115638</v>
      </c>
      <c r="S95" s="20">
        <v>25.3</v>
      </c>
      <c r="T95">
        <v>0</v>
      </c>
      <c r="U95" s="8">
        <v>2</v>
      </c>
      <c r="W95">
        <v>2300</v>
      </c>
      <c r="X95" s="23">
        <v>3490</v>
      </c>
      <c r="Y95">
        <v>9990</v>
      </c>
    </row>
    <row r="96" spans="1:25" customFormat="1" ht="15" hidden="1" thickBot="1" x14ac:dyDescent="0.35">
      <c r="A96" s="178">
        <v>43631</v>
      </c>
      <c r="B96" s="171">
        <v>43638</v>
      </c>
      <c r="C96" s="172">
        <f t="shared" si="81"/>
        <v>7</v>
      </c>
      <c r="D96" s="173" t="s">
        <v>112</v>
      </c>
      <c r="E96" s="166" t="s">
        <v>141</v>
      </c>
      <c r="F96" s="167" t="str">
        <f>HYPERLINK("https://www.ckvt.cz/hotely/chorvatsko/stredni-dalmacie/gradac/depandance-labineca","Depandance LABINECA")</f>
        <v>Depandance LABINECA</v>
      </c>
      <c r="G96" s="174" t="s">
        <v>29</v>
      </c>
      <c r="H96" s="174" t="s">
        <v>137</v>
      </c>
      <c r="I96" s="174" t="s">
        <v>42</v>
      </c>
      <c r="J96" s="176">
        <f t="shared" si="82"/>
        <v>0.2760524499654935</v>
      </c>
      <c r="K96" s="212">
        <v>10490</v>
      </c>
      <c r="L96" s="79">
        <f>K96+W96</f>
        <v>12790</v>
      </c>
      <c r="M96" s="79">
        <f>K96+X96</f>
        <v>13980</v>
      </c>
      <c r="N96" s="88">
        <f>K96+Y96</f>
        <v>20480</v>
      </c>
      <c r="O96" s="27">
        <v>14490</v>
      </c>
      <c r="P96" s="6">
        <f t="shared" si="83"/>
        <v>411.37254901960785</v>
      </c>
      <c r="Q96" s="7">
        <f t="shared" si="84"/>
        <v>1781.2871455255561</v>
      </c>
      <c r="R96" s="38">
        <f t="shared" si="85"/>
        <v>1831.2871455255561</v>
      </c>
      <c r="S96" s="20">
        <v>25.4</v>
      </c>
      <c r="T96">
        <v>0</v>
      </c>
      <c r="U96" s="8">
        <v>0</v>
      </c>
      <c r="W96">
        <v>2300</v>
      </c>
      <c r="X96" s="23">
        <v>3490</v>
      </c>
      <c r="Y96">
        <v>9990</v>
      </c>
    </row>
    <row r="97" spans="1:26" x14ac:dyDescent="0.3">
      <c r="A97" s="151">
        <v>43638</v>
      </c>
      <c r="B97" s="152">
        <v>43645</v>
      </c>
      <c r="C97" s="42">
        <f t="shared" ref="C97:C111" si="86">B97-A97</f>
        <v>7</v>
      </c>
      <c r="D97" s="91" t="s">
        <v>112</v>
      </c>
      <c r="E97" s="32" t="s">
        <v>15</v>
      </c>
      <c r="F97" s="153" t="str">
        <f>HYPERLINK("https://www.ckvt.cz/apartmany/chorvatsko/stredni-dalmacie/nemira/vila-ina","Vila INA")</f>
        <v>Vila INA</v>
      </c>
      <c r="G97" s="32" t="s">
        <v>5</v>
      </c>
      <c r="H97" s="32" t="s">
        <v>116</v>
      </c>
      <c r="I97" s="32" t="s">
        <v>117</v>
      </c>
      <c r="J97" s="89">
        <f t="shared" ref="J97:J111" si="87">1-(K97/O97)</f>
        <v>0.33444816053511706</v>
      </c>
      <c r="K97" s="211">
        <v>1990</v>
      </c>
      <c r="L97" s="45">
        <f t="shared" si="75"/>
        <v>4490</v>
      </c>
      <c r="M97" s="45">
        <f t="shared" si="76"/>
        <v>5980</v>
      </c>
      <c r="N97" s="54">
        <f t="shared" si="77"/>
        <v>11980</v>
      </c>
      <c r="O97" s="27">
        <v>2990</v>
      </c>
      <c r="P97" s="37">
        <f t="shared" ref="P97:P111" si="88">K97/25.5</f>
        <v>78.039215686274517</v>
      </c>
      <c r="Q97" s="38">
        <f t="shared" ref="Q97:Q111" si="89">K97/5.889</f>
        <v>337.91815248768887</v>
      </c>
      <c r="R97" s="38">
        <f t="shared" ref="R97:R111" si="90">(C97+1)*6.25+Q97</f>
        <v>387.91815248768887</v>
      </c>
      <c r="S97" s="18">
        <v>1.1000000000000001</v>
      </c>
      <c r="T97" s="65" t="s">
        <v>126</v>
      </c>
      <c r="U97" s="65" t="s">
        <v>126</v>
      </c>
      <c r="W97" s="23">
        <v>2500</v>
      </c>
      <c r="X97" s="23">
        <v>3990</v>
      </c>
      <c r="Y97" s="23">
        <v>9990</v>
      </c>
    </row>
    <row r="98" spans="1:26" hidden="1" x14ac:dyDescent="0.3">
      <c r="A98" s="162">
        <v>43638</v>
      </c>
      <c r="B98" s="163">
        <v>43645</v>
      </c>
      <c r="C98" s="164">
        <f t="shared" si="86"/>
        <v>7</v>
      </c>
      <c r="D98" s="165" t="s">
        <v>112</v>
      </c>
      <c r="E98" s="166" t="s">
        <v>15</v>
      </c>
      <c r="F98" s="167" t="str">
        <f>HYPERLINK("https://www.ckvt.cz/apartmany/chorvatsko/stredni-dalmacie/nemira/vila-ina","Vila INA")</f>
        <v>Vila INA</v>
      </c>
      <c r="G98" s="166" t="s">
        <v>5</v>
      </c>
      <c r="H98" s="166" t="s">
        <v>116</v>
      </c>
      <c r="I98" s="166" t="s">
        <v>47</v>
      </c>
      <c r="J98" s="168">
        <f t="shared" si="87"/>
        <v>0.33444816053511706</v>
      </c>
      <c r="K98" s="169">
        <v>1990</v>
      </c>
      <c r="L98" s="70">
        <f t="shared" si="75"/>
        <v>4490</v>
      </c>
      <c r="M98" s="70">
        <f t="shared" si="76"/>
        <v>5980</v>
      </c>
      <c r="N98" s="87">
        <f t="shared" si="77"/>
        <v>11980</v>
      </c>
      <c r="O98" s="27">
        <v>2990</v>
      </c>
      <c r="P98" s="37">
        <f t="shared" si="88"/>
        <v>78.039215686274517</v>
      </c>
      <c r="Q98" s="38">
        <f t="shared" si="89"/>
        <v>337.91815248768887</v>
      </c>
      <c r="R98" s="38">
        <f t="shared" si="90"/>
        <v>387.91815248768887</v>
      </c>
      <c r="S98" s="18">
        <v>1.1000000000000001</v>
      </c>
      <c r="T98" s="66">
        <v>1</v>
      </c>
      <c r="U98" s="67">
        <v>0</v>
      </c>
      <c r="W98" s="23">
        <v>2500</v>
      </c>
      <c r="X98" s="23">
        <v>3990</v>
      </c>
      <c r="Y98" s="23">
        <v>9990</v>
      </c>
    </row>
    <row r="99" spans="1:26" customFormat="1" hidden="1" x14ac:dyDescent="0.3">
      <c r="A99" s="170">
        <v>43638</v>
      </c>
      <c r="B99" s="171">
        <v>43645</v>
      </c>
      <c r="C99" s="172">
        <f t="shared" si="86"/>
        <v>7</v>
      </c>
      <c r="D99" s="173" t="s">
        <v>112</v>
      </c>
      <c r="E99" s="174" t="s">
        <v>15</v>
      </c>
      <c r="F99" s="175" t="str">
        <f>HYPERLINK("https://www.ckvt.cz/apartmany/chorvatsko/stredni-dalmacie/nemira/vila-ina","Vila INA")</f>
        <v>Vila INA</v>
      </c>
      <c r="G99" s="174" t="s">
        <v>5</v>
      </c>
      <c r="H99" s="174" t="s">
        <v>116</v>
      </c>
      <c r="I99" s="174" t="s">
        <v>48</v>
      </c>
      <c r="J99" s="176">
        <f t="shared" si="87"/>
        <v>0.28653295128939826</v>
      </c>
      <c r="K99" s="212">
        <v>2490</v>
      </c>
      <c r="L99" s="79">
        <f t="shared" si="75"/>
        <v>4990</v>
      </c>
      <c r="M99" s="79">
        <f t="shared" si="76"/>
        <v>6480</v>
      </c>
      <c r="N99" s="88">
        <f t="shared" si="77"/>
        <v>12480</v>
      </c>
      <c r="O99" s="27">
        <v>3490</v>
      </c>
      <c r="P99" s="6">
        <f t="shared" si="88"/>
        <v>97.647058823529406</v>
      </c>
      <c r="Q99" s="7">
        <f t="shared" si="89"/>
        <v>422.8222109016811</v>
      </c>
      <c r="R99" s="38">
        <f t="shared" si="90"/>
        <v>472.8222109016811</v>
      </c>
      <c r="S99" s="18">
        <v>1.2</v>
      </c>
      <c r="T99" s="69">
        <v>0</v>
      </c>
      <c r="U99" s="68">
        <v>0</v>
      </c>
      <c r="W99">
        <v>2500</v>
      </c>
      <c r="X99" s="23">
        <v>3990</v>
      </c>
      <c r="Y99" s="23">
        <v>9990</v>
      </c>
      <c r="Z99" s="23"/>
    </row>
    <row r="100" spans="1:26" hidden="1" x14ac:dyDescent="0.3">
      <c r="A100" s="162">
        <v>43638</v>
      </c>
      <c r="B100" s="163">
        <v>43645</v>
      </c>
      <c r="C100" s="164">
        <f t="shared" si="86"/>
        <v>7</v>
      </c>
      <c r="D100" s="165" t="s">
        <v>112</v>
      </c>
      <c r="E100" s="166" t="s">
        <v>15</v>
      </c>
      <c r="F100" s="167" t="str">
        <f>HYPERLINK("https://www.ckvt.cz/apartmany/chorvatsko/stredni-dalmacie/nemira/vila-ina","Vila INA")</f>
        <v>Vila INA</v>
      </c>
      <c r="G100" s="166" t="s">
        <v>5</v>
      </c>
      <c r="H100" s="166" t="s">
        <v>116</v>
      </c>
      <c r="I100" s="166" t="s">
        <v>46</v>
      </c>
      <c r="J100" s="168">
        <f t="shared" si="87"/>
        <v>0.42979942693409745</v>
      </c>
      <c r="K100" s="169">
        <v>1990</v>
      </c>
      <c r="L100" s="70">
        <f t="shared" si="75"/>
        <v>4490</v>
      </c>
      <c r="M100" s="70">
        <f t="shared" si="76"/>
        <v>5980</v>
      </c>
      <c r="N100" s="87">
        <f t="shared" si="77"/>
        <v>11980</v>
      </c>
      <c r="O100" s="27">
        <v>3490</v>
      </c>
      <c r="P100" s="37">
        <f t="shared" si="88"/>
        <v>78.039215686274517</v>
      </c>
      <c r="Q100" s="38">
        <f t="shared" si="89"/>
        <v>337.91815248768887</v>
      </c>
      <c r="R100" s="38">
        <f t="shared" si="90"/>
        <v>387.91815248768887</v>
      </c>
      <c r="S100" s="18">
        <v>1.3</v>
      </c>
      <c r="T100" s="66">
        <v>1</v>
      </c>
      <c r="U100" s="67">
        <v>1</v>
      </c>
      <c r="W100" s="23">
        <v>2500</v>
      </c>
      <c r="X100" s="23">
        <v>3990</v>
      </c>
      <c r="Y100" s="23">
        <v>9990</v>
      </c>
    </row>
    <row r="101" spans="1:26" x14ac:dyDescent="0.3">
      <c r="A101" s="94">
        <v>43638</v>
      </c>
      <c r="B101" s="51">
        <v>43645</v>
      </c>
      <c r="C101" s="33">
        <f t="shared" si="86"/>
        <v>7</v>
      </c>
      <c r="D101" s="64" t="s">
        <v>112</v>
      </c>
      <c r="E101" s="40" t="s">
        <v>25</v>
      </c>
      <c r="F101" s="154" t="str">
        <f>HYPERLINK("https://www.ckvt.cz/apartmany/chorvatsko/severni-dalmacie/sv-filip-i-jakov/vila-jelena","Vila JELENA")</f>
        <v>Vila JELENA</v>
      </c>
      <c r="G101" s="40" t="s">
        <v>5</v>
      </c>
      <c r="H101" s="40" t="s">
        <v>116</v>
      </c>
      <c r="I101" s="40" t="s">
        <v>117</v>
      </c>
      <c r="J101" s="99">
        <f t="shared" si="87"/>
        <v>0.42979942693409745</v>
      </c>
      <c r="K101" s="210">
        <v>1990</v>
      </c>
      <c r="L101" s="34">
        <f t="shared" si="75"/>
        <v>4390</v>
      </c>
      <c r="M101" s="49" t="s">
        <v>99</v>
      </c>
      <c r="N101" s="190" t="s">
        <v>99</v>
      </c>
      <c r="O101" s="27">
        <v>3490</v>
      </c>
      <c r="P101" s="37">
        <f t="shared" si="88"/>
        <v>78.039215686274517</v>
      </c>
      <c r="Q101" s="38">
        <f t="shared" si="89"/>
        <v>337.91815248768887</v>
      </c>
      <c r="R101" s="38">
        <f t="shared" si="90"/>
        <v>387.91815248768887</v>
      </c>
      <c r="S101" s="18">
        <v>2.1</v>
      </c>
      <c r="T101" s="65" t="s">
        <v>126</v>
      </c>
      <c r="U101" s="65" t="s">
        <v>126</v>
      </c>
      <c r="W101" s="23">
        <v>2400</v>
      </c>
      <c r="X101" s="23" t="s">
        <v>99</v>
      </c>
      <c r="Y101" s="23" t="s">
        <v>99</v>
      </c>
    </row>
    <row r="102" spans="1:26" hidden="1" x14ac:dyDescent="0.3">
      <c r="A102" s="162">
        <v>43638</v>
      </c>
      <c r="B102" s="163">
        <v>43645</v>
      </c>
      <c r="C102" s="164">
        <f t="shared" si="86"/>
        <v>7</v>
      </c>
      <c r="D102" s="165" t="s">
        <v>112</v>
      </c>
      <c r="E102" s="166" t="s">
        <v>25</v>
      </c>
      <c r="F102" s="167" t="str">
        <f>HYPERLINK("https://www.ckvt.cz/apartmany/chorvatsko/severni-dalmacie/sv-filip-i-jakov/vila-jelena","Vila JELENA")</f>
        <v>Vila JELENA</v>
      </c>
      <c r="G102" s="166" t="s">
        <v>5</v>
      </c>
      <c r="H102" s="166" t="s">
        <v>116</v>
      </c>
      <c r="I102" s="166" t="s">
        <v>75</v>
      </c>
      <c r="J102" s="168">
        <f t="shared" si="87"/>
        <v>0.42979942693409745</v>
      </c>
      <c r="K102" s="169">
        <v>1990</v>
      </c>
      <c r="L102" s="70">
        <f t="shared" si="75"/>
        <v>4390</v>
      </c>
      <c r="M102" s="85" t="s">
        <v>99</v>
      </c>
      <c r="N102" s="191" t="s">
        <v>99</v>
      </c>
      <c r="O102" s="27">
        <v>3490</v>
      </c>
      <c r="P102" s="37">
        <f t="shared" si="88"/>
        <v>78.039215686274517</v>
      </c>
      <c r="Q102" s="38">
        <f t="shared" si="89"/>
        <v>337.91815248768887</v>
      </c>
      <c r="R102" s="38">
        <f t="shared" si="90"/>
        <v>387.91815248768887</v>
      </c>
      <c r="S102" s="18">
        <v>2.1</v>
      </c>
      <c r="T102" s="66">
        <v>1</v>
      </c>
      <c r="U102" s="67">
        <v>1</v>
      </c>
      <c r="W102" s="23">
        <v>2400</v>
      </c>
      <c r="X102" s="23" t="s">
        <v>99</v>
      </c>
      <c r="Y102" s="23" t="s">
        <v>99</v>
      </c>
    </row>
    <row r="103" spans="1:26" hidden="1" x14ac:dyDescent="0.3">
      <c r="A103" s="162">
        <v>43638</v>
      </c>
      <c r="B103" s="163">
        <v>43645</v>
      </c>
      <c r="C103" s="164">
        <f t="shared" si="86"/>
        <v>7</v>
      </c>
      <c r="D103" s="165" t="s">
        <v>112</v>
      </c>
      <c r="E103" s="166" t="s">
        <v>25</v>
      </c>
      <c r="F103" s="167" t="str">
        <f>HYPERLINK("https://www.ckvt.cz/apartmany/chorvatsko/severni-dalmacie/sv-filip-i-jakov/vila-jelena","Vila JELENA")</f>
        <v>Vila JELENA</v>
      </c>
      <c r="G103" s="166" t="s">
        <v>5</v>
      </c>
      <c r="H103" s="166" t="s">
        <v>116</v>
      </c>
      <c r="I103" s="166" t="s">
        <v>49</v>
      </c>
      <c r="J103" s="168">
        <f t="shared" si="87"/>
        <v>0.55679287305122493</v>
      </c>
      <c r="K103" s="169">
        <v>1990</v>
      </c>
      <c r="L103" s="70">
        <f t="shared" ref="L103:L162" si="91">K103+W103</f>
        <v>4390</v>
      </c>
      <c r="M103" s="85" t="s">
        <v>99</v>
      </c>
      <c r="N103" s="86" t="s">
        <v>99</v>
      </c>
      <c r="O103" s="27">
        <v>4490</v>
      </c>
      <c r="P103" s="37">
        <f t="shared" si="88"/>
        <v>78.039215686274517</v>
      </c>
      <c r="Q103" s="38">
        <f t="shared" si="89"/>
        <v>337.91815248768887</v>
      </c>
      <c r="R103" s="38">
        <f t="shared" si="90"/>
        <v>387.91815248768887</v>
      </c>
      <c r="S103" s="18">
        <v>2.2000000000000002</v>
      </c>
      <c r="T103" s="66">
        <v>2</v>
      </c>
      <c r="U103" s="67">
        <v>2</v>
      </c>
      <c r="W103" s="23">
        <v>2400</v>
      </c>
      <c r="X103" s="23" t="s">
        <v>99</v>
      </c>
      <c r="Y103" s="23" t="s">
        <v>99</v>
      </c>
    </row>
    <row r="104" spans="1:26" hidden="1" x14ac:dyDescent="0.3">
      <c r="A104" s="162">
        <v>43638</v>
      </c>
      <c r="B104" s="163">
        <v>43645</v>
      </c>
      <c r="C104" s="164">
        <f t="shared" si="86"/>
        <v>7</v>
      </c>
      <c r="D104" s="165" t="s">
        <v>112</v>
      </c>
      <c r="E104" s="166" t="s">
        <v>25</v>
      </c>
      <c r="F104" s="167" t="str">
        <f>HYPERLINK("https://www.ckvt.cz/apartmany/chorvatsko/severni-dalmacie/sv-filip-i-jakov/vila-jelena","Vila JELENA")</f>
        <v>Vila JELENA</v>
      </c>
      <c r="G104" s="166" t="s">
        <v>5</v>
      </c>
      <c r="H104" s="166" t="s">
        <v>116</v>
      </c>
      <c r="I104" s="166" t="s">
        <v>52</v>
      </c>
      <c r="J104" s="168">
        <f t="shared" si="87"/>
        <v>0.44543429844097993</v>
      </c>
      <c r="K104" s="169">
        <v>2490</v>
      </c>
      <c r="L104" s="70">
        <f t="shared" si="91"/>
        <v>4890</v>
      </c>
      <c r="M104" s="85" t="s">
        <v>99</v>
      </c>
      <c r="N104" s="86" t="s">
        <v>99</v>
      </c>
      <c r="O104" s="27">
        <v>4490</v>
      </c>
      <c r="P104" s="37">
        <f t="shared" si="88"/>
        <v>97.647058823529406</v>
      </c>
      <c r="Q104" s="38">
        <f t="shared" si="89"/>
        <v>422.8222109016811</v>
      </c>
      <c r="R104" s="38">
        <f t="shared" si="90"/>
        <v>472.8222109016811</v>
      </c>
      <c r="S104" s="18">
        <v>2.2999999999999998</v>
      </c>
      <c r="T104" s="66">
        <v>0</v>
      </c>
      <c r="U104" s="67">
        <v>0</v>
      </c>
      <c r="W104" s="23">
        <v>2400</v>
      </c>
      <c r="X104" s="23" t="s">
        <v>99</v>
      </c>
      <c r="Y104" s="23" t="s">
        <v>99</v>
      </c>
    </row>
    <row r="105" spans="1:26" x14ac:dyDescent="0.3">
      <c r="A105" s="156">
        <v>43638</v>
      </c>
      <c r="B105" s="51">
        <v>43645</v>
      </c>
      <c r="C105" s="33">
        <f>B105-A105</f>
        <v>7</v>
      </c>
      <c r="D105" s="64" t="s">
        <v>112</v>
      </c>
      <c r="E105" s="40" t="s">
        <v>23</v>
      </c>
      <c r="F105" s="154" t="str">
        <f>HYPERLINK("https://www.ckvt.cz/hotely/chorvatsko/stredni-dalmacie/promajna/pavilon-dukic-b-neptun-klub-promajna","Pavilony DUKIĆ B")</f>
        <v>Pavilony DUKIĆ B</v>
      </c>
      <c r="G105" s="40" t="s">
        <v>5</v>
      </c>
      <c r="H105" s="40" t="s">
        <v>116</v>
      </c>
      <c r="I105" s="40" t="s">
        <v>117</v>
      </c>
      <c r="J105" s="99">
        <f>1-(K105/O105)</f>
        <v>0.50125313283208017</v>
      </c>
      <c r="K105" s="210">
        <v>1990</v>
      </c>
      <c r="L105" s="34">
        <f>K105+W105</f>
        <v>4490</v>
      </c>
      <c r="M105" s="34">
        <f>K105+X105</f>
        <v>5980</v>
      </c>
      <c r="N105" s="52">
        <f>K105+Y105</f>
        <v>11980</v>
      </c>
      <c r="O105" s="27">
        <v>3990</v>
      </c>
      <c r="P105" s="37">
        <f>K105/25.5</f>
        <v>78.039215686274517</v>
      </c>
      <c r="Q105" s="38">
        <f>K105/5.889</f>
        <v>337.91815248768887</v>
      </c>
      <c r="R105" s="38">
        <f>(C105+1)*6.25+Q105</f>
        <v>387.91815248768887</v>
      </c>
      <c r="S105" s="20">
        <v>7.1</v>
      </c>
      <c r="T105" s="65" t="s">
        <v>126</v>
      </c>
      <c r="U105" s="65" t="s">
        <v>126</v>
      </c>
      <c r="W105" s="23">
        <v>2500</v>
      </c>
      <c r="X105" s="23">
        <v>3990</v>
      </c>
      <c r="Y105" s="23">
        <v>9990</v>
      </c>
    </row>
    <row r="106" spans="1:26" hidden="1" x14ac:dyDescent="0.3">
      <c r="A106" s="177">
        <v>43638</v>
      </c>
      <c r="B106" s="163">
        <v>43645</v>
      </c>
      <c r="C106" s="164">
        <f>B106-A106</f>
        <v>7</v>
      </c>
      <c r="D106" s="165" t="s">
        <v>112</v>
      </c>
      <c r="E106" s="166" t="s">
        <v>23</v>
      </c>
      <c r="F106" s="167" t="str">
        <f>HYPERLINK("https://www.ckvt.cz/hotely/chorvatsko/stredni-dalmacie/promajna/pavilon-dukic-b-neptun-klub-promajna","Pavilony DUKIĆ B")</f>
        <v>Pavilony DUKIĆ B</v>
      </c>
      <c r="G106" s="166" t="s">
        <v>5</v>
      </c>
      <c r="H106" s="166" t="s">
        <v>116</v>
      </c>
      <c r="I106" s="166" t="s">
        <v>60</v>
      </c>
      <c r="J106" s="168">
        <f>1-(K106/O106)</f>
        <v>0.50125313283208017</v>
      </c>
      <c r="K106" s="169">
        <v>1990</v>
      </c>
      <c r="L106" s="70">
        <f>K106+W106</f>
        <v>4490</v>
      </c>
      <c r="M106" s="70">
        <f>K106+X106</f>
        <v>5980</v>
      </c>
      <c r="N106" s="87">
        <f>K106+Y106</f>
        <v>11980</v>
      </c>
      <c r="O106" s="27">
        <v>3990</v>
      </c>
      <c r="P106" s="37">
        <f>K106/25.5</f>
        <v>78.039215686274517</v>
      </c>
      <c r="Q106" s="38">
        <f>K106/5.889</f>
        <v>337.91815248768887</v>
      </c>
      <c r="R106" s="38">
        <f>(C106+1)*6.25+Q106</f>
        <v>387.91815248768887</v>
      </c>
      <c r="S106" s="20">
        <v>7.1</v>
      </c>
      <c r="T106" s="67">
        <v>14</v>
      </c>
      <c r="U106" s="67">
        <v>7</v>
      </c>
      <c r="W106" s="23">
        <v>2500</v>
      </c>
      <c r="X106" s="23">
        <v>3990</v>
      </c>
      <c r="Y106" s="23">
        <v>9990</v>
      </c>
    </row>
    <row r="107" spans="1:26" hidden="1" x14ac:dyDescent="0.3">
      <c r="A107" s="177">
        <v>43638</v>
      </c>
      <c r="B107" s="163">
        <v>43645</v>
      </c>
      <c r="C107" s="164">
        <f>B107-A107</f>
        <v>7</v>
      </c>
      <c r="D107" s="165" t="s">
        <v>112</v>
      </c>
      <c r="E107" s="166" t="s">
        <v>23</v>
      </c>
      <c r="F107" s="167" t="str">
        <f>HYPERLINK("https://www.ckvt.cz/hotely/chorvatsko/stredni-dalmacie/promajna/pavilon-dukic-b-neptun-klub-promajna","Pavilony DUKIĆ B")</f>
        <v>Pavilony DUKIĆ B</v>
      </c>
      <c r="G107" s="166" t="s">
        <v>5</v>
      </c>
      <c r="H107" s="166" t="s">
        <v>116</v>
      </c>
      <c r="I107" s="166" t="s">
        <v>61</v>
      </c>
      <c r="J107" s="168">
        <f>1-(K107/O107)</f>
        <v>0.37593984962406013</v>
      </c>
      <c r="K107" s="169">
        <v>2490</v>
      </c>
      <c r="L107" s="70">
        <f>K107+W107</f>
        <v>4990</v>
      </c>
      <c r="M107" s="70">
        <f>K107+X107</f>
        <v>6480</v>
      </c>
      <c r="N107" s="87">
        <f>K107+Y107</f>
        <v>12480</v>
      </c>
      <c r="O107" s="27">
        <v>3990</v>
      </c>
      <c r="P107" s="37">
        <f>K107/25.5</f>
        <v>97.647058823529406</v>
      </c>
      <c r="Q107" s="38">
        <f>K107/5.889</f>
        <v>422.8222109016811</v>
      </c>
      <c r="R107" s="38">
        <f>(C107+1)*6.25+Q107</f>
        <v>472.8222109016811</v>
      </c>
      <c r="S107" s="20">
        <v>7.2</v>
      </c>
      <c r="T107" s="67">
        <v>0</v>
      </c>
      <c r="U107" s="67">
        <v>0</v>
      </c>
      <c r="W107" s="23">
        <v>2500</v>
      </c>
      <c r="X107" s="23">
        <v>3990</v>
      </c>
      <c r="Y107" s="23">
        <v>9990</v>
      </c>
    </row>
    <row r="108" spans="1:26" customFormat="1" hidden="1" x14ac:dyDescent="0.3">
      <c r="A108" s="178">
        <v>43638</v>
      </c>
      <c r="B108" s="171">
        <v>43645</v>
      </c>
      <c r="C108" s="172">
        <f>B108-A108</f>
        <v>7</v>
      </c>
      <c r="D108" s="173" t="s">
        <v>112</v>
      </c>
      <c r="E108" s="174" t="s">
        <v>23</v>
      </c>
      <c r="F108" s="175" t="str">
        <f>HYPERLINK("https://www.ckvt.cz/hotely/chorvatsko/stredni-dalmacie/promajna/pavilon-dukic-b-neptun-klub-promajna","Pavilony DUKIĆ B")</f>
        <v>Pavilony DUKIĆ B</v>
      </c>
      <c r="G108" s="174" t="s">
        <v>5</v>
      </c>
      <c r="H108" s="174" t="s">
        <v>116</v>
      </c>
      <c r="I108" s="174" t="s">
        <v>62</v>
      </c>
      <c r="J108" s="176">
        <f>1-(K108/O108)</f>
        <v>0.40572792362768495</v>
      </c>
      <c r="K108" s="212">
        <v>2490</v>
      </c>
      <c r="L108" s="79">
        <f>K108+W108</f>
        <v>4990</v>
      </c>
      <c r="M108" s="79">
        <f>K108+X108</f>
        <v>6480</v>
      </c>
      <c r="N108" s="88">
        <f>K108+Y108</f>
        <v>12480</v>
      </c>
      <c r="O108" s="27">
        <v>4190</v>
      </c>
      <c r="P108" s="6">
        <f>K108/25.5</f>
        <v>97.647058823529406</v>
      </c>
      <c r="Q108" s="7">
        <f>K108/5.889</f>
        <v>422.8222109016811</v>
      </c>
      <c r="R108" s="38">
        <f>(C108+1)*6.25+Q108</f>
        <v>472.8222109016811</v>
      </c>
      <c r="S108" s="20">
        <v>7.3</v>
      </c>
      <c r="T108" s="68">
        <v>0</v>
      </c>
      <c r="U108" s="68">
        <v>0</v>
      </c>
      <c r="W108">
        <v>2500</v>
      </c>
      <c r="X108" s="23">
        <v>3990</v>
      </c>
      <c r="Y108" s="23">
        <v>9990</v>
      </c>
      <c r="Z108" s="23"/>
    </row>
    <row r="109" spans="1:26" x14ac:dyDescent="0.3">
      <c r="A109" s="94">
        <v>43638</v>
      </c>
      <c r="B109" s="51">
        <v>43645</v>
      </c>
      <c r="C109" s="33">
        <f t="shared" si="86"/>
        <v>7</v>
      </c>
      <c r="D109" s="64" t="s">
        <v>112</v>
      </c>
      <c r="E109" s="40" t="s">
        <v>17</v>
      </c>
      <c r="F109" s="154" t="str">
        <f>HYPERLINK("https://www.ckvt.cz/apartmany/chorvatsko/stredni-dalmacie/baska-voda/luxusni-vila-maric","Luxusní vila MARIĆ")</f>
        <v>Luxusní vila MARIĆ</v>
      </c>
      <c r="G109" s="40" t="s">
        <v>5</v>
      </c>
      <c r="H109" s="40" t="s">
        <v>116</v>
      </c>
      <c r="I109" s="40" t="s">
        <v>117</v>
      </c>
      <c r="J109" s="99">
        <f t="shared" si="87"/>
        <v>0.42979942693409745</v>
      </c>
      <c r="K109" s="210">
        <v>1990</v>
      </c>
      <c r="L109" s="34">
        <f t="shared" si="91"/>
        <v>4490</v>
      </c>
      <c r="M109" s="34">
        <f t="shared" ref="M109:M162" si="92">K109+X109</f>
        <v>5980</v>
      </c>
      <c r="N109" s="52">
        <f t="shared" ref="N109:N162" si="93">K109+Y109</f>
        <v>11980</v>
      </c>
      <c r="O109" s="27">
        <v>3490</v>
      </c>
      <c r="P109" s="37">
        <f t="shared" si="88"/>
        <v>78.039215686274517</v>
      </c>
      <c r="Q109" s="38">
        <f t="shared" si="89"/>
        <v>337.91815248768887</v>
      </c>
      <c r="R109" s="38">
        <f t="shared" si="90"/>
        <v>387.91815248768887</v>
      </c>
      <c r="S109" s="18">
        <v>4.0999999999999996</v>
      </c>
      <c r="T109" s="65" t="s">
        <v>126</v>
      </c>
      <c r="U109" s="65" t="s">
        <v>126</v>
      </c>
      <c r="W109" s="23">
        <v>2500</v>
      </c>
      <c r="X109" s="23">
        <v>3990</v>
      </c>
      <c r="Y109" s="23">
        <v>9990</v>
      </c>
    </row>
    <row r="110" spans="1:26" hidden="1" x14ac:dyDescent="0.3">
      <c r="A110" s="162">
        <v>43638</v>
      </c>
      <c r="B110" s="163">
        <v>43645</v>
      </c>
      <c r="C110" s="164">
        <f t="shared" si="86"/>
        <v>7</v>
      </c>
      <c r="D110" s="165" t="s">
        <v>112</v>
      </c>
      <c r="E110" s="166" t="s">
        <v>17</v>
      </c>
      <c r="F110" s="167" t="str">
        <f>HYPERLINK("https://www.ckvt.cz/apartmany/chorvatsko/stredni-dalmacie/baska-voda/luxusni-vila-maric","Luxusní vila MARIĆ")</f>
        <v>Luxusní vila MARIĆ</v>
      </c>
      <c r="G110" s="166" t="s">
        <v>5</v>
      </c>
      <c r="H110" s="166" t="s">
        <v>116</v>
      </c>
      <c r="I110" s="166" t="s">
        <v>73</v>
      </c>
      <c r="J110" s="168">
        <f t="shared" si="87"/>
        <v>0.42979942693409745</v>
      </c>
      <c r="K110" s="169">
        <v>1990</v>
      </c>
      <c r="L110" s="70">
        <f t="shared" si="91"/>
        <v>4490</v>
      </c>
      <c r="M110" s="70">
        <f t="shared" si="92"/>
        <v>5980</v>
      </c>
      <c r="N110" s="87">
        <f t="shared" si="93"/>
        <v>11980</v>
      </c>
      <c r="O110" s="27">
        <v>3490</v>
      </c>
      <c r="P110" s="37">
        <f t="shared" si="88"/>
        <v>78.039215686274517</v>
      </c>
      <c r="Q110" s="38">
        <f t="shared" si="89"/>
        <v>337.91815248768887</v>
      </c>
      <c r="R110" s="38">
        <f t="shared" si="90"/>
        <v>387.91815248768887</v>
      </c>
      <c r="S110" s="18">
        <v>4.0999999999999996</v>
      </c>
      <c r="T110" s="66">
        <v>4</v>
      </c>
      <c r="U110" s="67">
        <v>4</v>
      </c>
      <c r="W110" s="23">
        <v>2500</v>
      </c>
      <c r="X110" s="23">
        <v>3990</v>
      </c>
      <c r="Y110" s="23">
        <v>9990</v>
      </c>
    </row>
    <row r="111" spans="1:26" hidden="1" x14ac:dyDescent="0.3">
      <c r="A111" s="162">
        <v>43638</v>
      </c>
      <c r="B111" s="163">
        <v>43645</v>
      </c>
      <c r="C111" s="164">
        <f t="shared" si="86"/>
        <v>7</v>
      </c>
      <c r="D111" s="165" t="s">
        <v>112</v>
      </c>
      <c r="E111" s="166" t="s">
        <v>17</v>
      </c>
      <c r="F111" s="167" t="str">
        <f>HYPERLINK("https://www.ckvt.cz/apartmany/chorvatsko/stredni-dalmacie/baska-voda/luxusni-vila-maric","Luxusní vila MARIĆ")</f>
        <v>Luxusní vila MARIĆ</v>
      </c>
      <c r="G111" s="166" t="s">
        <v>5</v>
      </c>
      <c r="H111" s="166" t="s">
        <v>116</v>
      </c>
      <c r="I111" s="166" t="s">
        <v>49</v>
      </c>
      <c r="J111" s="168">
        <f t="shared" si="87"/>
        <v>0.30060120240480959</v>
      </c>
      <c r="K111" s="169">
        <v>3490</v>
      </c>
      <c r="L111" s="70">
        <f t="shared" si="91"/>
        <v>5990</v>
      </c>
      <c r="M111" s="70">
        <f t="shared" si="92"/>
        <v>7480</v>
      </c>
      <c r="N111" s="87">
        <f t="shared" si="93"/>
        <v>13480</v>
      </c>
      <c r="O111" s="27">
        <v>4990</v>
      </c>
      <c r="P111" s="37">
        <f t="shared" si="88"/>
        <v>136.86274509803923</v>
      </c>
      <c r="Q111" s="38">
        <f t="shared" si="89"/>
        <v>592.63032772966551</v>
      </c>
      <c r="R111" s="38">
        <f t="shared" si="90"/>
        <v>642.63032772966551</v>
      </c>
      <c r="S111" s="18">
        <v>4.2</v>
      </c>
      <c r="T111" s="66">
        <v>1</v>
      </c>
      <c r="U111" s="67">
        <v>0</v>
      </c>
      <c r="W111" s="23">
        <v>2500</v>
      </c>
      <c r="X111" s="23">
        <v>3990</v>
      </c>
      <c r="Y111" s="23">
        <v>9990</v>
      </c>
    </row>
    <row r="112" spans="1:26" x14ac:dyDescent="0.3">
      <c r="A112" s="156">
        <v>43638</v>
      </c>
      <c r="B112" s="51">
        <v>43645</v>
      </c>
      <c r="C112" s="33">
        <f t="shared" ref="C112:C162" si="94">B112-A112</f>
        <v>7</v>
      </c>
      <c r="D112" s="64" t="s">
        <v>112</v>
      </c>
      <c r="E112" s="40" t="s">
        <v>95</v>
      </c>
      <c r="F112" s="154" t="str">
        <f>HYPERLINK("https://www.ckvt.cz/apartmany/chorvatsko/stredni-dalmacie/zivogosce/vila-porat","Vila PORAT")</f>
        <v>Vila PORAT</v>
      </c>
      <c r="G112" s="40" t="s">
        <v>5</v>
      </c>
      <c r="H112" s="40" t="s">
        <v>116</v>
      </c>
      <c r="I112" s="40" t="s">
        <v>117</v>
      </c>
      <c r="J112" s="99">
        <f t="shared" ref="J112:J162" si="95">1-(K112/O112)</f>
        <v>0.50125313283208017</v>
      </c>
      <c r="K112" s="210">
        <v>1990</v>
      </c>
      <c r="L112" s="34">
        <f t="shared" si="91"/>
        <v>4490</v>
      </c>
      <c r="M112" s="34">
        <f t="shared" si="92"/>
        <v>5980</v>
      </c>
      <c r="N112" s="52">
        <f t="shared" si="93"/>
        <v>11980</v>
      </c>
      <c r="O112" s="27">
        <v>3990</v>
      </c>
      <c r="P112" s="37">
        <f t="shared" ref="P112:P162" si="96">K112/25.5</f>
        <v>78.039215686274517</v>
      </c>
      <c r="Q112" s="38">
        <f t="shared" ref="Q112:Q162" si="97">K112/5.889</f>
        <v>337.91815248768887</v>
      </c>
      <c r="R112" s="38">
        <f t="shared" ref="R112:R162" si="98">(C112+1)*6.25+Q112</f>
        <v>387.91815248768887</v>
      </c>
      <c r="S112" s="20">
        <v>6.1</v>
      </c>
      <c r="T112" s="65" t="s">
        <v>126</v>
      </c>
      <c r="U112" s="65" t="s">
        <v>126</v>
      </c>
      <c r="W112" s="23">
        <v>2500</v>
      </c>
      <c r="X112" s="23">
        <v>3990</v>
      </c>
      <c r="Y112" s="23">
        <v>9990</v>
      </c>
    </row>
    <row r="113" spans="1:26" hidden="1" x14ac:dyDescent="0.3">
      <c r="A113" s="177">
        <v>43638</v>
      </c>
      <c r="B113" s="163">
        <v>43645</v>
      </c>
      <c r="C113" s="164">
        <f t="shared" si="94"/>
        <v>7</v>
      </c>
      <c r="D113" s="165" t="s">
        <v>112</v>
      </c>
      <c r="E113" s="166" t="s">
        <v>95</v>
      </c>
      <c r="F113" s="167" t="str">
        <f>HYPERLINK("https://www.ckvt.cz/apartmany/chorvatsko/stredni-dalmacie/zivogosce/vila-porat","Vila PORAT")</f>
        <v>Vila PORAT</v>
      </c>
      <c r="G113" s="166" t="s">
        <v>5</v>
      </c>
      <c r="H113" s="166" t="s">
        <v>116</v>
      </c>
      <c r="I113" s="166" t="s">
        <v>96</v>
      </c>
      <c r="J113" s="168">
        <f t="shared" si="95"/>
        <v>0.50125313283208017</v>
      </c>
      <c r="K113" s="169">
        <v>1990</v>
      </c>
      <c r="L113" s="70">
        <f t="shared" si="91"/>
        <v>4490</v>
      </c>
      <c r="M113" s="70">
        <f t="shared" si="92"/>
        <v>5980</v>
      </c>
      <c r="N113" s="87">
        <f t="shared" si="93"/>
        <v>11980</v>
      </c>
      <c r="O113" s="27">
        <v>3990</v>
      </c>
      <c r="P113" s="37">
        <f t="shared" si="96"/>
        <v>78.039215686274517</v>
      </c>
      <c r="Q113" s="38">
        <f t="shared" si="97"/>
        <v>337.91815248768887</v>
      </c>
      <c r="R113" s="38">
        <f t="shared" si="98"/>
        <v>387.91815248768887</v>
      </c>
      <c r="S113" s="20">
        <v>6.1</v>
      </c>
      <c r="T113" s="67">
        <v>1</v>
      </c>
      <c r="U113" s="67">
        <v>1</v>
      </c>
      <c r="W113" s="23">
        <v>2500</v>
      </c>
      <c r="X113" s="23">
        <v>3990</v>
      </c>
      <c r="Y113" s="23">
        <v>9990</v>
      </c>
    </row>
    <row r="114" spans="1:26" hidden="1" x14ac:dyDescent="0.3">
      <c r="A114" s="177">
        <v>43638</v>
      </c>
      <c r="B114" s="163">
        <v>43645</v>
      </c>
      <c r="C114" s="164">
        <f t="shared" si="94"/>
        <v>7</v>
      </c>
      <c r="D114" s="165" t="s">
        <v>112</v>
      </c>
      <c r="E114" s="166" t="s">
        <v>95</v>
      </c>
      <c r="F114" s="167" t="str">
        <f>HYPERLINK("https://www.ckvt.cz/apartmany/chorvatsko/stredni-dalmacie/zivogosce/vila-porat","Vila PORAT")</f>
        <v>Vila PORAT</v>
      </c>
      <c r="G114" s="166" t="s">
        <v>5</v>
      </c>
      <c r="H114" s="166" t="s">
        <v>116</v>
      </c>
      <c r="I114" s="166" t="s">
        <v>97</v>
      </c>
      <c r="J114" s="168">
        <f t="shared" si="95"/>
        <v>0.37593984962406013</v>
      </c>
      <c r="K114" s="169">
        <v>2490</v>
      </c>
      <c r="L114" s="70">
        <f t="shared" si="91"/>
        <v>4990</v>
      </c>
      <c r="M114" s="70">
        <f t="shared" si="92"/>
        <v>6480</v>
      </c>
      <c r="N114" s="87">
        <f t="shared" si="93"/>
        <v>12480</v>
      </c>
      <c r="O114" s="27">
        <v>3990</v>
      </c>
      <c r="P114" s="37">
        <f t="shared" si="96"/>
        <v>97.647058823529406</v>
      </c>
      <c r="Q114" s="38">
        <f t="shared" si="97"/>
        <v>422.8222109016811</v>
      </c>
      <c r="R114" s="38">
        <f t="shared" si="98"/>
        <v>472.8222109016811</v>
      </c>
      <c r="S114" s="20">
        <v>6.2</v>
      </c>
      <c r="T114" s="67">
        <v>0</v>
      </c>
      <c r="U114" s="67">
        <v>0</v>
      </c>
      <c r="W114" s="23">
        <v>2500</v>
      </c>
      <c r="X114" s="23">
        <v>3990</v>
      </c>
      <c r="Y114" s="23">
        <v>9990</v>
      </c>
    </row>
    <row r="115" spans="1:26" hidden="1" x14ac:dyDescent="0.3">
      <c r="A115" s="177">
        <v>43638</v>
      </c>
      <c r="B115" s="163">
        <v>43645</v>
      </c>
      <c r="C115" s="164">
        <f t="shared" si="94"/>
        <v>7</v>
      </c>
      <c r="D115" s="165" t="s">
        <v>112</v>
      </c>
      <c r="E115" s="166" t="s">
        <v>95</v>
      </c>
      <c r="F115" s="167" t="str">
        <f>HYPERLINK("https://www.ckvt.cz/apartmany/chorvatsko/stredni-dalmacie/zivogosce/vila-porat","Vila PORAT")</f>
        <v>Vila PORAT</v>
      </c>
      <c r="G115" s="166" t="s">
        <v>5</v>
      </c>
      <c r="H115" s="166" t="s">
        <v>116</v>
      </c>
      <c r="I115" s="166" t="s">
        <v>98</v>
      </c>
      <c r="J115" s="168">
        <f t="shared" si="95"/>
        <v>0.44543429844097993</v>
      </c>
      <c r="K115" s="169">
        <v>2490</v>
      </c>
      <c r="L115" s="70">
        <f t="shared" si="91"/>
        <v>4990</v>
      </c>
      <c r="M115" s="70">
        <f t="shared" si="92"/>
        <v>6480</v>
      </c>
      <c r="N115" s="87">
        <f t="shared" si="93"/>
        <v>12480</v>
      </c>
      <c r="O115" s="27">
        <v>4490</v>
      </c>
      <c r="P115" s="37">
        <f t="shared" si="96"/>
        <v>97.647058823529406</v>
      </c>
      <c r="Q115" s="38">
        <f t="shared" si="97"/>
        <v>422.8222109016811</v>
      </c>
      <c r="R115" s="38">
        <f t="shared" si="98"/>
        <v>472.8222109016811</v>
      </c>
      <c r="S115" s="20">
        <v>6.3</v>
      </c>
      <c r="T115" s="67">
        <v>1</v>
      </c>
      <c r="U115" s="67">
        <v>1</v>
      </c>
      <c r="W115" s="23">
        <v>2500</v>
      </c>
      <c r="X115" s="23">
        <v>3990</v>
      </c>
      <c r="Y115" s="23">
        <v>9990</v>
      </c>
    </row>
    <row r="116" spans="1:26" x14ac:dyDescent="0.3">
      <c r="A116" s="94">
        <v>43638</v>
      </c>
      <c r="B116" s="51">
        <v>43645</v>
      </c>
      <c r="C116" s="33">
        <f t="shared" ref="C116:C122" si="99">B116-A116</f>
        <v>7</v>
      </c>
      <c r="D116" s="64" t="s">
        <v>112</v>
      </c>
      <c r="E116" s="40" t="s">
        <v>22</v>
      </c>
      <c r="F116" s="154" t="str">
        <f>HYPERLINK("https://www.ckvt.cz/kempove-domky/chorvatsko/stredni-dalmacie/basko-polje/luxusni-klimatizovane-domky-1","Lux. KLIMATIZOVANÉ DOMKY")</f>
        <v>Lux. KLIMATIZOVANÉ DOMKY</v>
      </c>
      <c r="G116" s="40" t="s">
        <v>5</v>
      </c>
      <c r="H116" s="40" t="s">
        <v>116</v>
      </c>
      <c r="I116" s="40" t="s">
        <v>117</v>
      </c>
      <c r="J116" s="99">
        <f t="shared" ref="J116:J122" si="100">1-(K116/O116)</f>
        <v>0.37593984962406013</v>
      </c>
      <c r="K116" s="210">
        <v>2490</v>
      </c>
      <c r="L116" s="34">
        <f t="shared" ref="L116:L122" si="101">K116+W116</f>
        <v>4990</v>
      </c>
      <c r="M116" s="34">
        <f t="shared" ref="M116:M122" si="102">K116+X116</f>
        <v>6480</v>
      </c>
      <c r="N116" s="52">
        <f t="shared" ref="N116:N122" si="103">K116+Y116</f>
        <v>12480</v>
      </c>
      <c r="O116" s="27">
        <v>3990</v>
      </c>
      <c r="P116" s="37">
        <f t="shared" ref="P116:P122" si="104">K116/25.5</f>
        <v>97.647058823529406</v>
      </c>
      <c r="Q116" s="38">
        <f t="shared" ref="Q116:Q122" si="105">K116/5.889</f>
        <v>422.8222109016811</v>
      </c>
      <c r="R116" s="38">
        <f t="shared" ref="R116:R122" si="106">(C116+1)*6.25+Q116</f>
        <v>472.8222109016811</v>
      </c>
      <c r="S116" s="20">
        <v>3.1</v>
      </c>
      <c r="T116" s="65" t="s">
        <v>126</v>
      </c>
      <c r="U116" s="65" t="s">
        <v>126</v>
      </c>
      <c r="W116" s="23">
        <v>2500</v>
      </c>
      <c r="X116" s="23">
        <v>3990</v>
      </c>
      <c r="Y116" s="23">
        <v>9990</v>
      </c>
    </row>
    <row r="117" spans="1:26" hidden="1" x14ac:dyDescent="0.3">
      <c r="A117" s="162">
        <v>43638</v>
      </c>
      <c r="B117" s="163">
        <v>43645</v>
      </c>
      <c r="C117" s="164">
        <f t="shared" si="99"/>
        <v>7</v>
      </c>
      <c r="D117" s="165" t="s">
        <v>112</v>
      </c>
      <c r="E117" s="166" t="s">
        <v>22</v>
      </c>
      <c r="F117" s="167" t="str">
        <f>HYPERLINK("https://www.ckvt.cz/kempove-domky/chorvatsko/stredni-dalmacie/basko-polje/luxusni-klimatizovane-domky-1","Lux. KLIMATIZOVANÉ DOMKY")</f>
        <v>Lux. KLIMATIZOVANÉ DOMKY</v>
      </c>
      <c r="G117" s="166" t="s">
        <v>5</v>
      </c>
      <c r="H117" s="166" t="s">
        <v>116</v>
      </c>
      <c r="I117" s="166" t="s">
        <v>58</v>
      </c>
      <c r="J117" s="168">
        <f t="shared" si="100"/>
        <v>0.37593984962406013</v>
      </c>
      <c r="K117" s="169">
        <v>2490</v>
      </c>
      <c r="L117" s="70">
        <f t="shared" si="101"/>
        <v>4990</v>
      </c>
      <c r="M117" s="70">
        <f t="shared" si="102"/>
        <v>6480</v>
      </c>
      <c r="N117" s="87">
        <f t="shared" si="103"/>
        <v>12480</v>
      </c>
      <c r="O117" s="27">
        <v>3990</v>
      </c>
      <c r="P117" s="37">
        <f t="shared" si="104"/>
        <v>97.647058823529406</v>
      </c>
      <c r="Q117" s="38">
        <f t="shared" si="105"/>
        <v>422.8222109016811</v>
      </c>
      <c r="R117" s="38">
        <f t="shared" si="106"/>
        <v>472.8222109016811</v>
      </c>
      <c r="S117" s="20">
        <v>3.1</v>
      </c>
      <c r="T117" s="67">
        <v>7</v>
      </c>
      <c r="U117" s="67">
        <v>5</v>
      </c>
      <c r="W117" s="23">
        <v>2500</v>
      </c>
      <c r="X117" s="23">
        <v>3990</v>
      </c>
      <c r="Y117" s="23">
        <v>9990</v>
      </c>
    </row>
    <row r="118" spans="1:26" hidden="1" x14ac:dyDescent="0.3">
      <c r="A118" s="162">
        <v>43638</v>
      </c>
      <c r="B118" s="163">
        <v>43645</v>
      </c>
      <c r="C118" s="164">
        <f t="shared" si="99"/>
        <v>7</v>
      </c>
      <c r="D118" s="165" t="s">
        <v>112</v>
      </c>
      <c r="E118" s="166" t="s">
        <v>22</v>
      </c>
      <c r="F118" s="167" t="str">
        <f>HYPERLINK("https://www.ckvt.cz/kempove-domky/chorvatsko/stredni-dalmacie/basko-polje/luxusni-klimatizovane-domky-1","Lux. KLIMATIZOVANÉ DOMKY")</f>
        <v>Lux. KLIMATIZOVANÉ DOMKY</v>
      </c>
      <c r="G118" s="166" t="s">
        <v>5</v>
      </c>
      <c r="H118" s="166" t="s">
        <v>116</v>
      </c>
      <c r="I118" s="166" t="s">
        <v>59</v>
      </c>
      <c r="J118" s="168">
        <f t="shared" si="100"/>
        <v>0.30303030303030298</v>
      </c>
      <c r="K118" s="169">
        <v>2990</v>
      </c>
      <c r="L118" s="70">
        <f t="shared" si="101"/>
        <v>5490</v>
      </c>
      <c r="M118" s="70">
        <f t="shared" si="102"/>
        <v>6980</v>
      </c>
      <c r="N118" s="87">
        <f t="shared" si="103"/>
        <v>12980</v>
      </c>
      <c r="O118" s="27">
        <v>4290</v>
      </c>
      <c r="P118" s="37">
        <f t="shared" si="104"/>
        <v>117.25490196078431</v>
      </c>
      <c r="Q118" s="38">
        <f t="shared" si="105"/>
        <v>507.72626931567328</v>
      </c>
      <c r="R118" s="38">
        <f t="shared" si="106"/>
        <v>557.72626931567333</v>
      </c>
      <c r="S118" s="20">
        <v>3.2</v>
      </c>
      <c r="T118" s="67">
        <v>1</v>
      </c>
      <c r="U118" s="67">
        <v>1</v>
      </c>
      <c r="W118" s="23">
        <v>2500</v>
      </c>
      <c r="X118" s="23">
        <v>3990</v>
      </c>
      <c r="Y118" s="23">
        <v>9990</v>
      </c>
    </row>
    <row r="119" spans="1:26" x14ac:dyDescent="0.3">
      <c r="A119" s="94">
        <v>43638</v>
      </c>
      <c r="B119" s="51">
        <v>43645</v>
      </c>
      <c r="C119" s="33">
        <f t="shared" si="99"/>
        <v>7</v>
      </c>
      <c r="D119" s="64" t="s">
        <v>112</v>
      </c>
      <c r="E119" s="40" t="s">
        <v>19</v>
      </c>
      <c r="F119" s="154" t="str">
        <f>HYPERLINK("https://www.ckvt.cz/apartmany/chorvatsko/stredni-dalmacie/brist/vila-marko","Vila MARKO")</f>
        <v>Vila MARKO</v>
      </c>
      <c r="G119" s="40" t="s">
        <v>5</v>
      </c>
      <c r="H119" s="40" t="s">
        <v>116</v>
      </c>
      <c r="I119" s="40" t="s">
        <v>117</v>
      </c>
      <c r="J119" s="99">
        <f t="shared" si="100"/>
        <v>0.40080160320641278</v>
      </c>
      <c r="K119" s="210">
        <v>2990</v>
      </c>
      <c r="L119" s="34">
        <f t="shared" si="101"/>
        <v>5490</v>
      </c>
      <c r="M119" s="34">
        <f t="shared" si="102"/>
        <v>6980</v>
      </c>
      <c r="N119" s="52">
        <f t="shared" si="103"/>
        <v>12980</v>
      </c>
      <c r="O119" s="27">
        <v>4990</v>
      </c>
      <c r="P119" s="37">
        <f t="shared" si="104"/>
        <v>117.25490196078431</v>
      </c>
      <c r="Q119" s="38">
        <f t="shared" si="105"/>
        <v>507.72626931567328</v>
      </c>
      <c r="R119" s="38">
        <f t="shared" si="106"/>
        <v>557.72626931567333</v>
      </c>
      <c r="S119" s="18">
        <v>22.1</v>
      </c>
      <c r="T119" s="65" t="s">
        <v>126</v>
      </c>
      <c r="U119" s="65" t="s">
        <v>126</v>
      </c>
      <c r="W119" s="23">
        <v>2500</v>
      </c>
      <c r="X119" s="23">
        <v>3990</v>
      </c>
      <c r="Y119" s="23">
        <v>9990</v>
      </c>
    </row>
    <row r="120" spans="1:26" hidden="1" x14ac:dyDescent="0.3">
      <c r="A120" s="162">
        <v>43638</v>
      </c>
      <c r="B120" s="163">
        <v>43645</v>
      </c>
      <c r="C120" s="164">
        <f t="shared" si="99"/>
        <v>7</v>
      </c>
      <c r="D120" s="165" t="s">
        <v>112</v>
      </c>
      <c r="E120" s="166" t="s">
        <v>19</v>
      </c>
      <c r="F120" s="167" t="str">
        <f>HYPERLINK("https://www.ckvt.cz/apartmany/chorvatsko/stredni-dalmacie/brist/vila-marko","Vila MARKO")</f>
        <v>Vila MARKO</v>
      </c>
      <c r="G120" s="166" t="s">
        <v>5</v>
      </c>
      <c r="H120" s="166" t="s">
        <v>116</v>
      </c>
      <c r="I120" s="166" t="s">
        <v>37</v>
      </c>
      <c r="J120" s="168">
        <f t="shared" si="100"/>
        <v>0.40080160320641278</v>
      </c>
      <c r="K120" s="169">
        <v>2990</v>
      </c>
      <c r="L120" s="70">
        <f t="shared" si="101"/>
        <v>5490</v>
      </c>
      <c r="M120" s="70">
        <f t="shared" si="102"/>
        <v>6980</v>
      </c>
      <c r="N120" s="87">
        <f t="shared" si="103"/>
        <v>12980</v>
      </c>
      <c r="O120" s="27">
        <v>4990</v>
      </c>
      <c r="P120" s="37">
        <f t="shared" si="104"/>
        <v>117.25490196078431</v>
      </c>
      <c r="Q120" s="38">
        <f t="shared" si="105"/>
        <v>507.72626931567328</v>
      </c>
      <c r="R120" s="38">
        <f t="shared" si="106"/>
        <v>557.72626931567333</v>
      </c>
      <c r="S120" s="18">
        <v>22.1</v>
      </c>
      <c r="T120" s="66">
        <v>1</v>
      </c>
      <c r="U120" s="67">
        <v>1</v>
      </c>
      <c r="W120" s="23">
        <v>2500</v>
      </c>
      <c r="X120" s="23">
        <v>3990</v>
      </c>
      <c r="Y120" s="23">
        <v>9990</v>
      </c>
    </row>
    <row r="121" spans="1:26" hidden="1" x14ac:dyDescent="0.3">
      <c r="A121" s="162">
        <v>43638</v>
      </c>
      <c r="B121" s="163">
        <v>43645</v>
      </c>
      <c r="C121" s="164">
        <f t="shared" si="99"/>
        <v>7</v>
      </c>
      <c r="D121" s="165" t="s">
        <v>112</v>
      </c>
      <c r="E121" s="166" t="s">
        <v>19</v>
      </c>
      <c r="F121" s="167" t="str">
        <f>HYPERLINK("https://www.ckvt.cz/apartmany/chorvatsko/stredni-dalmacie/brist/vila-marko","Vila MARKO")</f>
        <v>Vila MARKO</v>
      </c>
      <c r="G121" s="166" t="s">
        <v>5</v>
      </c>
      <c r="H121" s="166" t="s">
        <v>116</v>
      </c>
      <c r="I121" s="166" t="s">
        <v>39</v>
      </c>
      <c r="J121" s="168">
        <f t="shared" si="100"/>
        <v>0.40080160320641278</v>
      </c>
      <c r="K121" s="169">
        <v>2990</v>
      </c>
      <c r="L121" s="70">
        <f t="shared" si="101"/>
        <v>5490</v>
      </c>
      <c r="M121" s="70">
        <f t="shared" si="102"/>
        <v>6980</v>
      </c>
      <c r="N121" s="87">
        <f t="shared" si="103"/>
        <v>12980</v>
      </c>
      <c r="O121" s="27">
        <v>4990</v>
      </c>
      <c r="P121" s="37">
        <f t="shared" si="104"/>
        <v>117.25490196078431</v>
      </c>
      <c r="Q121" s="38">
        <f t="shared" si="105"/>
        <v>507.72626931567328</v>
      </c>
      <c r="R121" s="38">
        <f t="shared" si="106"/>
        <v>557.72626931567333</v>
      </c>
      <c r="S121" s="18">
        <v>22.2</v>
      </c>
      <c r="T121" s="66">
        <v>2</v>
      </c>
      <c r="U121" s="67">
        <v>0</v>
      </c>
      <c r="W121" s="23">
        <v>2500</v>
      </c>
      <c r="X121" s="23">
        <v>3990</v>
      </c>
      <c r="Y121" s="23">
        <v>9990</v>
      </c>
    </row>
    <row r="122" spans="1:26" hidden="1" x14ac:dyDescent="0.3">
      <c r="A122" s="162">
        <v>43638</v>
      </c>
      <c r="B122" s="163">
        <v>43645</v>
      </c>
      <c r="C122" s="164">
        <f t="shared" si="99"/>
        <v>7</v>
      </c>
      <c r="D122" s="165" t="s">
        <v>112</v>
      </c>
      <c r="E122" s="166" t="s">
        <v>19</v>
      </c>
      <c r="F122" s="167" t="str">
        <f>HYPERLINK("https://www.ckvt.cz/apartmany/chorvatsko/stredni-dalmacie/brist/vila-marko","Vila MARKO")</f>
        <v>Vila MARKO</v>
      </c>
      <c r="G122" s="166" t="s">
        <v>5</v>
      </c>
      <c r="H122" s="166" t="s">
        <v>116</v>
      </c>
      <c r="I122" s="166" t="s">
        <v>38</v>
      </c>
      <c r="J122" s="168">
        <f t="shared" si="100"/>
        <v>0.3402646502835539</v>
      </c>
      <c r="K122" s="169">
        <v>3490</v>
      </c>
      <c r="L122" s="70">
        <f t="shared" si="101"/>
        <v>5990</v>
      </c>
      <c r="M122" s="70">
        <f t="shared" si="102"/>
        <v>7480</v>
      </c>
      <c r="N122" s="87">
        <f t="shared" si="103"/>
        <v>13480</v>
      </c>
      <c r="O122" s="27">
        <v>5290</v>
      </c>
      <c r="P122" s="37">
        <f t="shared" si="104"/>
        <v>136.86274509803923</v>
      </c>
      <c r="Q122" s="38">
        <f t="shared" si="105"/>
        <v>592.63032772966551</v>
      </c>
      <c r="R122" s="38">
        <f t="shared" si="106"/>
        <v>642.63032772966551</v>
      </c>
      <c r="S122" s="18">
        <v>22.3</v>
      </c>
      <c r="T122" s="66">
        <v>4</v>
      </c>
      <c r="U122" s="67">
        <v>1</v>
      </c>
      <c r="W122" s="23">
        <v>2500</v>
      </c>
      <c r="X122" s="23">
        <v>3990</v>
      </c>
      <c r="Y122" s="23">
        <v>9990</v>
      </c>
    </row>
    <row r="123" spans="1:26" x14ac:dyDescent="0.3">
      <c r="A123" s="156">
        <v>43638</v>
      </c>
      <c r="B123" s="51">
        <v>43645</v>
      </c>
      <c r="C123" s="33">
        <f t="shared" si="94"/>
        <v>7</v>
      </c>
      <c r="D123" s="64" t="s">
        <v>112</v>
      </c>
      <c r="E123" s="40" t="s">
        <v>23</v>
      </c>
      <c r="F123" s="154" t="str">
        <f t="shared" ref="F123:F129" si="107">HYPERLINK("https://www.ckvt.cz/apartmany/chorvatsko/stredni-dalmacie/promajna/pavilon-dukic-c-neptun-klub-promajna","Pavilony DUKIĆ C")</f>
        <v>Pavilony DUKIĆ C</v>
      </c>
      <c r="G123" s="40" t="s">
        <v>5</v>
      </c>
      <c r="H123" s="40" t="s">
        <v>116</v>
      </c>
      <c r="I123" s="40" t="s">
        <v>117</v>
      </c>
      <c r="J123" s="99">
        <f t="shared" si="95"/>
        <v>0.28639618138424816</v>
      </c>
      <c r="K123" s="210">
        <v>2990</v>
      </c>
      <c r="L123" s="34">
        <f t="shared" si="91"/>
        <v>5490</v>
      </c>
      <c r="M123" s="34">
        <f t="shared" si="92"/>
        <v>6980</v>
      </c>
      <c r="N123" s="52">
        <f t="shared" si="93"/>
        <v>12980</v>
      </c>
      <c r="O123" s="27">
        <v>4190</v>
      </c>
      <c r="P123" s="37">
        <f t="shared" si="96"/>
        <v>117.25490196078431</v>
      </c>
      <c r="Q123" s="38">
        <f t="shared" si="97"/>
        <v>507.72626931567328</v>
      </c>
      <c r="R123" s="38">
        <f t="shared" si="98"/>
        <v>557.72626931567333</v>
      </c>
      <c r="S123" s="20">
        <v>10.1</v>
      </c>
      <c r="T123" s="65" t="s">
        <v>126</v>
      </c>
      <c r="U123" s="65" t="s">
        <v>126</v>
      </c>
      <c r="W123" s="23">
        <v>2500</v>
      </c>
      <c r="X123" s="23">
        <v>3990</v>
      </c>
      <c r="Y123" s="23">
        <v>9990</v>
      </c>
    </row>
    <row r="124" spans="1:26" hidden="1" x14ac:dyDescent="0.3">
      <c r="A124" s="177">
        <v>43638</v>
      </c>
      <c r="B124" s="163">
        <v>43645</v>
      </c>
      <c r="C124" s="164">
        <f t="shared" si="94"/>
        <v>7</v>
      </c>
      <c r="D124" s="165" t="s">
        <v>112</v>
      </c>
      <c r="E124" s="166" t="s">
        <v>23</v>
      </c>
      <c r="F124" s="167" t="str">
        <f t="shared" si="107"/>
        <v>Pavilony DUKIĆ C</v>
      </c>
      <c r="G124" s="166" t="s">
        <v>5</v>
      </c>
      <c r="H124" s="166" t="s">
        <v>116</v>
      </c>
      <c r="I124" s="166" t="s">
        <v>66</v>
      </c>
      <c r="J124" s="168">
        <f t="shared" si="95"/>
        <v>4.7732696897374693E-2</v>
      </c>
      <c r="K124" s="169">
        <v>3990</v>
      </c>
      <c r="L124" s="70">
        <f t="shared" si="91"/>
        <v>6490</v>
      </c>
      <c r="M124" s="70">
        <f t="shared" si="92"/>
        <v>7980</v>
      </c>
      <c r="N124" s="87">
        <f t="shared" si="93"/>
        <v>13980</v>
      </c>
      <c r="O124" s="27">
        <v>4190</v>
      </c>
      <c r="P124" s="37">
        <f t="shared" si="96"/>
        <v>156.47058823529412</v>
      </c>
      <c r="Q124" s="38">
        <f t="shared" si="97"/>
        <v>677.53438614365768</v>
      </c>
      <c r="R124" s="38">
        <f t="shared" si="98"/>
        <v>727.53438614365768</v>
      </c>
      <c r="S124" s="20">
        <v>10.1</v>
      </c>
      <c r="T124" s="67">
        <v>0</v>
      </c>
      <c r="U124" s="67">
        <v>0</v>
      </c>
      <c r="W124" s="23">
        <v>2500</v>
      </c>
      <c r="X124" s="23">
        <v>3990</v>
      </c>
      <c r="Y124" s="23">
        <v>9990</v>
      </c>
    </row>
    <row r="125" spans="1:26" hidden="1" x14ac:dyDescent="0.3">
      <c r="A125" s="177">
        <v>43638</v>
      </c>
      <c r="B125" s="163">
        <v>43645</v>
      </c>
      <c r="C125" s="164">
        <f t="shared" si="94"/>
        <v>7</v>
      </c>
      <c r="D125" s="165" t="s">
        <v>112</v>
      </c>
      <c r="E125" s="166" t="s">
        <v>23</v>
      </c>
      <c r="F125" s="167" t="str">
        <f t="shared" si="107"/>
        <v>Pavilony DUKIĆ C</v>
      </c>
      <c r="G125" s="166" t="s">
        <v>5</v>
      </c>
      <c r="H125" s="166" t="s">
        <v>116</v>
      </c>
      <c r="I125" s="166" t="s">
        <v>67</v>
      </c>
      <c r="J125" s="168">
        <f t="shared" si="95"/>
        <v>4.7732696897374693E-2</v>
      </c>
      <c r="K125" s="169">
        <v>3990</v>
      </c>
      <c r="L125" s="70">
        <f t="shared" si="91"/>
        <v>6490</v>
      </c>
      <c r="M125" s="70">
        <f t="shared" si="92"/>
        <v>7980</v>
      </c>
      <c r="N125" s="87">
        <f t="shared" si="93"/>
        <v>13980</v>
      </c>
      <c r="O125" s="27">
        <v>4190</v>
      </c>
      <c r="P125" s="37">
        <f t="shared" si="96"/>
        <v>156.47058823529412</v>
      </c>
      <c r="Q125" s="38">
        <f t="shared" si="97"/>
        <v>677.53438614365768</v>
      </c>
      <c r="R125" s="38">
        <f t="shared" si="98"/>
        <v>727.53438614365768</v>
      </c>
      <c r="S125" s="20">
        <v>10.199999999999999</v>
      </c>
      <c r="T125" s="67">
        <v>0</v>
      </c>
      <c r="U125" s="67">
        <v>0</v>
      </c>
      <c r="W125" s="23">
        <v>2500</v>
      </c>
      <c r="X125" s="23">
        <v>3990</v>
      </c>
      <c r="Y125" s="23">
        <v>9990</v>
      </c>
    </row>
    <row r="126" spans="1:26" hidden="1" x14ac:dyDescent="0.3">
      <c r="A126" s="177">
        <v>43638</v>
      </c>
      <c r="B126" s="163">
        <v>43645</v>
      </c>
      <c r="C126" s="164">
        <f t="shared" si="94"/>
        <v>7</v>
      </c>
      <c r="D126" s="165" t="s">
        <v>112</v>
      </c>
      <c r="E126" s="166" t="s">
        <v>23</v>
      </c>
      <c r="F126" s="167" t="str">
        <f t="shared" si="107"/>
        <v>Pavilony DUKIĆ C</v>
      </c>
      <c r="G126" s="166" t="s">
        <v>5</v>
      </c>
      <c r="H126" s="166" t="s">
        <v>116</v>
      </c>
      <c r="I126" s="166" t="s">
        <v>60</v>
      </c>
      <c r="J126" s="168">
        <f t="shared" si="95"/>
        <v>0.33407572383073492</v>
      </c>
      <c r="K126" s="169">
        <v>2990</v>
      </c>
      <c r="L126" s="70">
        <f t="shared" si="91"/>
        <v>5490</v>
      </c>
      <c r="M126" s="70">
        <f t="shared" si="92"/>
        <v>6980</v>
      </c>
      <c r="N126" s="87">
        <f t="shared" si="93"/>
        <v>12980</v>
      </c>
      <c r="O126" s="27">
        <v>4490</v>
      </c>
      <c r="P126" s="37">
        <f t="shared" si="96"/>
        <v>117.25490196078431</v>
      </c>
      <c r="Q126" s="38">
        <f t="shared" si="97"/>
        <v>507.72626931567328</v>
      </c>
      <c r="R126" s="38">
        <f t="shared" si="98"/>
        <v>557.72626931567333</v>
      </c>
      <c r="S126" s="20">
        <v>10.3</v>
      </c>
      <c r="T126" s="67">
        <v>3</v>
      </c>
      <c r="U126" s="67">
        <v>2</v>
      </c>
      <c r="W126" s="23">
        <v>2500</v>
      </c>
      <c r="X126" s="23">
        <v>3990</v>
      </c>
      <c r="Y126" s="23">
        <v>9990</v>
      </c>
    </row>
    <row r="127" spans="1:26" hidden="1" x14ac:dyDescent="0.3">
      <c r="A127" s="177">
        <v>43638</v>
      </c>
      <c r="B127" s="163">
        <v>43645</v>
      </c>
      <c r="C127" s="164">
        <f t="shared" si="94"/>
        <v>7</v>
      </c>
      <c r="D127" s="165" t="s">
        <v>112</v>
      </c>
      <c r="E127" s="166" t="s">
        <v>23</v>
      </c>
      <c r="F127" s="167" t="str">
        <f t="shared" si="107"/>
        <v>Pavilony DUKIĆ C</v>
      </c>
      <c r="G127" s="166" t="s">
        <v>5</v>
      </c>
      <c r="H127" s="166" t="s">
        <v>116</v>
      </c>
      <c r="I127" s="166" t="s">
        <v>64</v>
      </c>
      <c r="J127" s="168">
        <f t="shared" si="95"/>
        <v>0.36247334754797444</v>
      </c>
      <c r="K127" s="169">
        <v>2990</v>
      </c>
      <c r="L127" s="70">
        <f t="shared" si="91"/>
        <v>5490</v>
      </c>
      <c r="M127" s="70">
        <f t="shared" si="92"/>
        <v>6980</v>
      </c>
      <c r="N127" s="87">
        <f t="shared" si="93"/>
        <v>12980</v>
      </c>
      <c r="O127" s="27">
        <v>4690</v>
      </c>
      <c r="P127" s="37">
        <f t="shared" si="96"/>
        <v>117.25490196078431</v>
      </c>
      <c r="Q127" s="38">
        <f t="shared" si="97"/>
        <v>507.72626931567328</v>
      </c>
      <c r="R127" s="38">
        <f t="shared" si="98"/>
        <v>557.72626931567333</v>
      </c>
      <c r="S127" s="20">
        <v>10.4</v>
      </c>
      <c r="T127" s="67">
        <v>1</v>
      </c>
      <c r="U127" s="67">
        <v>1</v>
      </c>
      <c r="W127" s="23">
        <v>2500</v>
      </c>
      <c r="X127" s="23">
        <v>3990</v>
      </c>
      <c r="Y127" s="23">
        <v>9990</v>
      </c>
    </row>
    <row r="128" spans="1:26" customFormat="1" hidden="1" x14ac:dyDescent="0.3">
      <c r="A128" s="178">
        <v>43638</v>
      </c>
      <c r="B128" s="171">
        <v>43645</v>
      </c>
      <c r="C128" s="172">
        <f t="shared" si="94"/>
        <v>7</v>
      </c>
      <c r="D128" s="173" t="s">
        <v>112</v>
      </c>
      <c r="E128" s="174" t="s">
        <v>23</v>
      </c>
      <c r="F128" s="175" t="str">
        <f t="shared" si="107"/>
        <v>Pavilony DUKIĆ C</v>
      </c>
      <c r="G128" s="174" t="s">
        <v>5</v>
      </c>
      <c r="H128" s="174" t="s">
        <v>116</v>
      </c>
      <c r="I128" s="174" t="s">
        <v>68</v>
      </c>
      <c r="J128" s="176">
        <f t="shared" si="95"/>
        <v>0.1002004008016032</v>
      </c>
      <c r="K128" s="212">
        <v>4490</v>
      </c>
      <c r="L128" s="79">
        <f t="shared" si="91"/>
        <v>6990</v>
      </c>
      <c r="M128" s="79">
        <f t="shared" si="92"/>
        <v>8480</v>
      </c>
      <c r="N128" s="88">
        <f t="shared" si="93"/>
        <v>14480</v>
      </c>
      <c r="O128" s="27">
        <v>4990</v>
      </c>
      <c r="P128" s="6">
        <f t="shared" si="96"/>
        <v>176.07843137254903</v>
      </c>
      <c r="Q128" s="7">
        <f t="shared" si="97"/>
        <v>762.43844455764986</v>
      </c>
      <c r="R128" s="38">
        <f t="shared" si="98"/>
        <v>812.43844455764986</v>
      </c>
      <c r="S128" s="20">
        <v>10.5</v>
      </c>
      <c r="T128" s="68">
        <v>0</v>
      </c>
      <c r="U128" s="68">
        <v>0</v>
      </c>
      <c r="W128">
        <v>2500</v>
      </c>
      <c r="X128" s="23">
        <v>3990</v>
      </c>
      <c r="Y128" s="23">
        <v>9990</v>
      </c>
      <c r="Z128" s="23"/>
    </row>
    <row r="129" spans="1:26" hidden="1" x14ac:dyDescent="0.3">
      <c r="A129" s="177">
        <v>43638</v>
      </c>
      <c r="B129" s="163">
        <v>43645</v>
      </c>
      <c r="C129" s="164">
        <f t="shared" si="94"/>
        <v>7</v>
      </c>
      <c r="D129" s="165" t="s">
        <v>112</v>
      </c>
      <c r="E129" s="166" t="s">
        <v>23</v>
      </c>
      <c r="F129" s="167" t="str">
        <f t="shared" si="107"/>
        <v>Pavilony DUKIĆ C</v>
      </c>
      <c r="G129" s="166" t="s">
        <v>5</v>
      </c>
      <c r="H129" s="166" t="s">
        <v>116</v>
      </c>
      <c r="I129" s="166" t="s">
        <v>65</v>
      </c>
      <c r="J129" s="168">
        <f t="shared" si="95"/>
        <v>0.1002004008016032</v>
      </c>
      <c r="K129" s="169">
        <v>4490</v>
      </c>
      <c r="L129" s="70">
        <f t="shared" si="91"/>
        <v>6990</v>
      </c>
      <c r="M129" s="70">
        <f t="shared" si="92"/>
        <v>8480</v>
      </c>
      <c r="N129" s="87">
        <f t="shared" si="93"/>
        <v>14480</v>
      </c>
      <c r="O129" s="27">
        <v>4990</v>
      </c>
      <c r="P129" s="37">
        <f t="shared" si="96"/>
        <v>176.07843137254903</v>
      </c>
      <c r="Q129" s="38">
        <f t="shared" si="97"/>
        <v>762.43844455764986</v>
      </c>
      <c r="R129" s="38">
        <f t="shared" si="98"/>
        <v>812.43844455764986</v>
      </c>
      <c r="S129" s="20">
        <v>10.6</v>
      </c>
      <c r="T129" s="65" t="s">
        <v>109</v>
      </c>
      <c r="U129" s="65">
        <v>0</v>
      </c>
      <c r="W129" s="23">
        <v>2500</v>
      </c>
      <c r="X129" s="23">
        <v>3990</v>
      </c>
      <c r="Y129" s="23">
        <v>9990</v>
      </c>
    </row>
    <row r="130" spans="1:26" customFormat="1" x14ac:dyDescent="0.3">
      <c r="A130" s="157">
        <v>43638</v>
      </c>
      <c r="B130" s="4">
        <v>43645</v>
      </c>
      <c r="C130" s="2">
        <f t="shared" ref="C130:C140" si="108">B130-A130</f>
        <v>7</v>
      </c>
      <c r="D130" s="92" t="s">
        <v>112</v>
      </c>
      <c r="E130" s="1" t="s">
        <v>20</v>
      </c>
      <c r="F130" s="155" t="str">
        <f>HYPERLINK("https://www.ckvt.cz/apartmany/chorvatsko/stredni-dalmacie/gradac/apartmany-herceg","Apartmány HERCEG")</f>
        <v>Apartmány HERCEG</v>
      </c>
      <c r="G130" s="1" t="s">
        <v>5</v>
      </c>
      <c r="H130" s="1" t="s">
        <v>116</v>
      </c>
      <c r="I130" s="40" t="s">
        <v>117</v>
      </c>
      <c r="J130" s="100">
        <f t="shared" ref="J130:J140" si="109">1-(K130/O130)</f>
        <v>0.30060120240480959</v>
      </c>
      <c r="K130" s="209">
        <v>3490</v>
      </c>
      <c r="L130" s="11">
        <f t="shared" si="91"/>
        <v>5990</v>
      </c>
      <c r="M130" s="11">
        <f t="shared" si="92"/>
        <v>7480</v>
      </c>
      <c r="N130" s="17">
        <f t="shared" si="93"/>
        <v>13480</v>
      </c>
      <c r="O130" s="27">
        <v>4990</v>
      </c>
      <c r="P130" s="6">
        <f t="shared" ref="P130:P140" si="110">K130/25.5</f>
        <v>136.86274509803923</v>
      </c>
      <c r="Q130" s="7">
        <f t="shared" ref="Q130:Q140" si="111">K130/5.889</f>
        <v>592.63032772966551</v>
      </c>
      <c r="R130" s="38">
        <f t="shared" ref="R130:R140" si="112">(C130+1)*6.25+Q130</f>
        <v>642.63032772966551</v>
      </c>
      <c r="S130" s="20">
        <v>9.1</v>
      </c>
      <c r="T130" s="65" t="s">
        <v>126</v>
      </c>
      <c r="U130" s="65" t="s">
        <v>126</v>
      </c>
      <c r="W130">
        <v>2500</v>
      </c>
      <c r="X130" s="23">
        <v>3990</v>
      </c>
      <c r="Y130" s="23">
        <v>9990</v>
      </c>
      <c r="Z130" s="23"/>
    </row>
    <row r="131" spans="1:26" customFormat="1" hidden="1" x14ac:dyDescent="0.3">
      <c r="A131" s="178">
        <v>43638</v>
      </c>
      <c r="B131" s="171">
        <v>43645</v>
      </c>
      <c r="C131" s="172">
        <f t="shared" si="108"/>
        <v>7</v>
      </c>
      <c r="D131" s="173" t="s">
        <v>112</v>
      </c>
      <c r="E131" s="174" t="s">
        <v>20</v>
      </c>
      <c r="F131" s="175" t="str">
        <f>HYPERLINK("https://www.ckvt.cz/apartmany/chorvatsko/stredni-dalmacie/gradac/apartmany-herceg","Apartmány HERCEG")</f>
        <v>Apartmány HERCEG</v>
      </c>
      <c r="G131" s="174" t="s">
        <v>5</v>
      </c>
      <c r="H131" s="174" t="s">
        <v>116</v>
      </c>
      <c r="I131" s="174" t="s">
        <v>92</v>
      </c>
      <c r="J131" s="176">
        <f t="shared" si="109"/>
        <v>0.20040080160320639</v>
      </c>
      <c r="K131" s="212">
        <v>3990</v>
      </c>
      <c r="L131" s="79">
        <f t="shared" si="91"/>
        <v>6490</v>
      </c>
      <c r="M131" s="79">
        <f t="shared" si="92"/>
        <v>7980</v>
      </c>
      <c r="N131" s="88">
        <f t="shared" si="93"/>
        <v>13980</v>
      </c>
      <c r="O131" s="27">
        <v>4990</v>
      </c>
      <c r="P131" s="6">
        <f t="shared" si="110"/>
        <v>156.47058823529412</v>
      </c>
      <c r="Q131" s="7">
        <f t="shared" si="111"/>
        <v>677.53438614365768</v>
      </c>
      <c r="R131" s="38">
        <f t="shared" si="112"/>
        <v>727.53438614365768</v>
      </c>
      <c r="S131" s="20">
        <v>9.1</v>
      </c>
      <c r="T131" s="68">
        <v>0</v>
      </c>
      <c r="U131" s="68">
        <v>0</v>
      </c>
      <c r="W131">
        <v>2500</v>
      </c>
      <c r="X131" s="23">
        <v>3990</v>
      </c>
      <c r="Y131" s="23">
        <v>9990</v>
      </c>
      <c r="Z131" s="23"/>
    </row>
    <row r="132" spans="1:26" hidden="1" x14ac:dyDescent="0.3">
      <c r="A132" s="177">
        <v>43638</v>
      </c>
      <c r="B132" s="163">
        <v>43645</v>
      </c>
      <c r="C132" s="164">
        <f t="shared" si="108"/>
        <v>7</v>
      </c>
      <c r="D132" s="165" t="s">
        <v>112</v>
      </c>
      <c r="E132" s="166" t="s">
        <v>20</v>
      </c>
      <c r="F132" s="167" t="str">
        <f>HYPERLINK("https://www.ckvt.cz/apartmany/chorvatsko/stredni-dalmacie/gradac/apartmany-herceg","Apartmány HERCEG")</f>
        <v>Apartmány HERCEG</v>
      </c>
      <c r="G132" s="166" t="s">
        <v>5</v>
      </c>
      <c r="H132" s="166" t="s">
        <v>116</v>
      </c>
      <c r="I132" s="166" t="s">
        <v>93</v>
      </c>
      <c r="J132" s="168">
        <f t="shared" si="109"/>
        <v>0.30060120240480959</v>
      </c>
      <c r="K132" s="169">
        <v>3490</v>
      </c>
      <c r="L132" s="70">
        <f t="shared" si="91"/>
        <v>5990</v>
      </c>
      <c r="M132" s="70">
        <f t="shared" si="92"/>
        <v>7480</v>
      </c>
      <c r="N132" s="87">
        <f t="shared" si="93"/>
        <v>13480</v>
      </c>
      <c r="O132" s="27">
        <v>4990</v>
      </c>
      <c r="P132" s="37">
        <f t="shared" si="110"/>
        <v>136.86274509803923</v>
      </c>
      <c r="Q132" s="38">
        <f t="shared" si="111"/>
        <v>592.63032772966551</v>
      </c>
      <c r="R132" s="38">
        <f t="shared" si="112"/>
        <v>642.63032772966551</v>
      </c>
      <c r="S132" s="20">
        <v>9.1999999999999993</v>
      </c>
      <c r="T132" s="67">
        <v>1</v>
      </c>
      <c r="U132" s="67">
        <v>1</v>
      </c>
      <c r="W132" s="23">
        <v>2500</v>
      </c>
      <c r="X132" s="23">
        <v>3990</v>
      </c>
      <c r="Y132" s="23">
        <v>9990</v>
      </c>
    </row>
    <row r="133" spans="1:26" customFormat="1" hidden="1" x14ac:dyDescent="0.3">
      <c r="A133" s="178">
        <v>43638</v>
      </c>
      <c r="B133" s="171">
        <v>43645</v>
      </c>
      <c r="C133" s="172">
        <f t="shared" si="108"/>
        <v>7</v>
      </c>
      <c r="D133" s="173" t="s">
        <v>112</v>
      </c>
      <c r="E133" s="174" t="s">
        <v>20</v>
      </c>
      <c r="F133" s="175" t="str">
        <f>HYPERLINK("https://www.ckvt.cz/apartmany/chorvatsko/stredni-dalmacie/gradac/apartmany-herceg","Apartmány HERCEG")</f>
        <v>Apartmány HERCEG</v>
      </c>
      <c r="G133" s="174" t="s">
        <v>5</v>
      </c>
      <c r="H133" s="174" t="s">
        <v>116</v>
      </c>
      <c r="I133" s="174" t="s">
        <v>94</v>
      </c>
      <c r="J133" s="176">
        <f t="shared" si="109"/>
        <v>0.14925373134328357</v>
      </c>
      <c r="K133" s="212">
        <v>3990</v>
      </c>
      <c r="L133" s="79">
        <f t="shared" si="91"/>
        <v>6490</v>
      </c>
      <c r="M133" s="79">
        <f t="shared" si="92"/>
        <v>7980</v>
      </c>
      <c r="N133" s="88">
        <f t="shared" si="93"/>
        <v>13980</v>
      </c>
      <c r="O133" s="27">
        <v>4690</v>
      </c>
      <c r="P133" s="6">
        <f t="shared" si="110"/>
        <v>156.47058823529412</v>
      </c>
      <c r="Q133" s="7">
        <f t="shared" si="111"/>
        <v>677.53438614365768</v>
      </c>
      <c r="R133" s="38">
        <f t="shared" si="112"/>
        <v>727.53438614365768</v>
      </c>
      <c r="S133" s="20">
        <v>9.3000000000000007</v>
      </c>
      <c r="T133" s="68">
        <v>0</v>
      </c>
      <c r="U133" s="68">
        <v>0</v>
      </c>
      <c r="W133">
        <v>2500</v>
      </c>
      <c r="X133" s="23">
        <v>3990</v>
      </c>
      <c r="Y133" s="23">
        <v>9990</v>
      </c>
      <c r="Z133" s="23"/>
    </row>
    <row r="134" spans="1:26" x14ac:dyDescent="0.3">
      <c r="A134" s="156">
        <v>43638</v>
      </c>
      <c r="B134" s="51">
        <v>43645</v>
      </c>
      <c r="C134" s="33">
        <f>B134-A134</f>
        <v>7</v>
      </c>
      <c r="D134" s="64" t="s">
        <v>112</v>
      </c>
      <c r="E134" s="40" t="s">
        <v>23</v>
      </c>
      <c r="F134" s="154" t="str">
        <f>HYPERLINK("https://www.ckvt.cz/hotely/chorvatsko/stredni-dalmacie/promajna/pavilon-dukic-a-neptun-klub-promajna","Pavilony DUKIĆ A")</f>
        <v>Pavilony DUKIĆ A</v>
      </c>
      <c r="G134" s="40" t="s">
        <v>29</v>
      </c>
      <c r="H134" s="40" t="s">
        <v>136</v>
      </c>
      <c r="I134" s="40" t="s">
        <v>117</v>
      </c>
      <c r="J134" s="99">
        <f>1-(K134/O134)</f>
        <v>0.44349070100143062</v>
      </c>
      <c r="K134" s="210">
        <v>3890</v>
      </c>
      <c r="L134" s="34">
        <f>K134+W134</f>
        <v>6390</v>
      </c>
      <c r="M134" s="34">
        <f>K134+X134</f>
        <v>7880</v>
      </c>
      <c r="N134" s="52">
        <f>K134+Y134</f>
        <v>13880</v>
      </c>
      <c r="O134" s="27">
        <v>6990</v>
      </c>
      <c r="P134" s="37">
        <f>K134/25.5</f>
        <v>152.54901960784315</v>
      </c>
      <c r="Q134" s="38">
        <f>K134/5.889</f>
        <v>660.55357446085918</v>
      </c>
      <c r="R134" s="38">
        <f>(C134+1)*6.25+Q134</f>
        <v>710.55357446085918</v>
      </c>
      <c r="S134" s="20">
        <v>19.100000000000001</v>
      </c>
      <c r="T134" s="65" t="s">
        <v>126</v>
      </c>
      <c r="U134" s="65" t="s">
        <v>126</v>
      </c>
      <c r="W134" s="23">
        <v>2500</v>
      </c>
      <c r="X134" s="23">
        <v>3990</v>
      </c>
      <c r="Y134" s="23">
        <v>9990</v>
      </c>
    </row>
    <row r="135" spans="1:26" hidden="1" x14ac:dyDescent="0.3">
      <c r="A135" s="177">
        <v>43638</v>
      </c>
      <c r="B135" s="163">
        <v>43645</v>
      </c>
      <c r="C135" s="164">
        <f>B135-A135</f>
        <v>7</v>
      </c>
      <c r="D135" s="165" t="s">
        <v>112</v>
      </c>
      <c r="E135" s="166" t="s">
        <v>23</v>
      </c>
      <c r="F135" s="167" t="str">
        <f>HYPERLINK("https://www.ckvt.cz/hotely/chorvatsko/stredni-dalmacie/promajna/pavilon-dukic-a-neptun-klub-promajna","Pavilony DUKIĆ A")</f>
        <v>Pavilony DUKIĆ A</v>
      </c>
      <c r="G135" s="166" t="s">
        <v>29</v>
      </c>
      <c r="H135" s="166" t="s">
        <v>136</v>
      </c>
      <c r="I135" s="166" t="s">
        <v>30</v>
      </c>
      <c r="J135" s="168">
        <f>1-(K135/O135)</f>
        <v>0.44349070100143062</v>
      </c>
      <c r="K135" s="169">
        <v>3890</v>
      </c>
      <c r="L135" s="70">
        <f>K135+W135</f>
        <v>6390</v>
      </c>
      <c r="M135" s="70">
        <f>K135+X135</f>
        <v>7880</v>
      </c>
      <c r="N135" s="87">
        <f>K135+Y135</f>
        <v>13880</v>
      </c>
      <c r="O135" s="27">
        <v>6990</v>
      </c>
      <c r="P135" s="37">
        <f>K135/25.5</f>
        <v>152.54901960784315</v>
      </c>
      <c r="Q135" s="38">
        <f>K135/5.889</f>
        <v>660.55357446085918</v>
      </c>
      <c r="R135" s="38">
        <f>(C135+1)*6.25+Q135</f>
        <v>710.55357446085918</v>
      </c>
      <c r="S135" s="20">
        <v>19.100000000000001</v>
      </c>
      <c r="T135" s="67">
        <v>24</v>
      </c>
      <c r="U135" s="67">
        <v>25</v>
      </c>
      <c r="W135" s="23">
        <v>2500</v>
      </c>
      <c r="X135" s="23">
        <v>3990</v>
      </c>
      <c r="Y135" s="23">
        <v>9990</v>
      </c>
    </row>
    <row r="136" spans="1:26" x14ac:dyDescent="0.3">
      <c r="A136" s="94">
        <v>43638</v>
      </c>
      <c r="B136" s="51">
        <v>43645</v>
      </c>
      <c r="C136" s="33">
        <f t="shared" si="108"/>
        <v>7</v>
      </c>
      <c r="D136" s="64" t="s">
        <v>112</v>
      </c>
      <c r="E136" s="40" t="s">
        <v>12</v>
      </c>
      <c r="F136" s="154" t="str">
        <f>HYPERLINK("https://www.ckvt.cz/hotely/chorvatsko/kvarner/crikvenica/pavilony-kacjak","Pavilony KAČJAK")</f>
        <v>Pavilony KAČJAK</v>
      </c>
      <c r="G136" s="40" t="s">
        <v>29</v>
      </c>
      <c r="H136" s="40" t="s">
        <v>136</v>
      </c>
      <c r="I136" s="40" t="s">
        <v>117</v>
      </c>
      <c r="J136" s="99">
        <f t="shared" si="109"/>
        <v>0.23112480739599384</v>
      </c>
      <c r="K136" s="210">
        <v>4990</v>
      </c>
      <c r="L136" s="34">
        <f t="shared" si="91"/>
        <v>7490</v>
      </c>
      <c r="M136" s="49" t="s">
        <v>99</v>
      </c>
      <c r="N136" s="50" t="s">
        <v>99</v>
      </c>
      <c r="O136" s="27">
        <v>6490</v>
      </c>
      <c r="P136" s="37">
        <f t="shared" si="110"/>
        <v>195.68627450980392</v>
      </c>
      <c r="Q136" s="38">
        <f t="shared" si="111"/>
        <v>847.34250297164203</v>
      </c>
      <c r="R136" s="38">
        <f t="shared" si="112"/>
        <v>897.34250297164203</v>
      </c>
      <c r="S136" s="18">
        <v>15.1</v>
      </c>
      <c r="T136" s="65" t="s">
        <v>126</v>
      </c>
      <c r="U136" s="65" t="s">
        <v>126</v>
      </c>
      <c r="V136" s="23" t="s">
        <v>138</v>
      </c>
      <c r="W136" s="23">
        <v>2500</v>
      </c>
      <c r="X136" s="23" t="s">
        <v>99</v>
      </c>
      <c r="Y136" s="23" t="s">
        <v>99</v>
      </c>
    </row>
    <row r="137" spans="1:26" hidden="1" x14ac:dyDescent="0.3">
      <c r="A137" s="162">
        <v>43638</v>
      </c>
      <c r="B137" s="163">
        <v>43645</v>
      </c>
      <c r="C137" s="164">
        <f t="shared" si="108"/>
        <v>7</v>
      </c>
      <c r="D137" s="165" t="s">
        <v>112</v>
      </c>
      <c r="E137" s="166" t="s">
        <v>12</v>
      </c>
      <c r="F137" s="167" t="str">
        <f>HYPERLINK("https://www.ckvt.cz/hotely/chorvatsko/kvarner/crikvenica/pavilony-kacjak","Pavilony KAČJAK")</f>
        <v>Pavilony KAČJAK</v>
      </c>
      <c r="G137" s="166" t="s">
        <v>29</v>
      </c>
      <c r="H137" s="166" t="s">
        <v>136</v>
      </c>
      <c r="I137" s="166" t="s">
        <v>32</v>
      </c>
      <c r="J137" s="168">
        <f t="shared" si="109"/>
        <v>0.23112480739599384</v>
      </c>
      <c r="K137" s="169">
        <v>4990</v>
      </c>
      <c r="L137" s="70">
        <f t="shared" si="91"/>
        <v>7490</v>
      </c>
      <c r="M137" s="85" t="s">
        <v>99</v>
      </c>
      <c r="N137" s="86" t="s">
        <v>99</v>
      </c>
      <c r="O137" s="27">
        <v>6490</v>
      </c>
      <c r="P137" s="37">
        <f t="shared" si="110"/>
        <v>195.68627450980392</v>
      </c>
      <c r="Q137" s="38">
        <f t="shared" si="111"/>
        <v>847.34250297164203</v>
      </c>
      <c r="R137" s="38">
        <f t="shared" si="112"/>
        <v>897.34250297164203</v>
      </c>
      <c r="S137" s="18">
        <v>15.1</v>
      </c>
      <c r="T137" s="66">
        <v>4</v>
      </c>
      <c r="U137" s="67">
        <v>4</v>
      </c>
      <c r="W137" s="23">
        <v>2500</v>
      </c>
      <c r="X137" s="23" t="s">
        <v>99</v>
      </c>
      <c r="Y137" s="23" t="s">
        <v>99</v>
      </c>
    </row>
    <row r="138" spans="1:26" x14ac:dyDescent="0.3">
      <c r="A138" s="94">
        <v>43638</v>
      </c>
      <c r="B138" s="51">
        <v>43645</v>
      </c>
      <c r="C138" s="33">
        <f t="shared" si="108"/>
        <v>7</v>
      </c>
      <c r="D138" s="64" t="s">
        <v>112</v>
      </c>
      <c r="E138" s="40" t="s">
        <v>25</v>
      </c>
      <c r="F138" s="154" t="str">
        <f>HYPERLINK("https://www.ckvt.cz/hotely/chorvatsko/severni-dalmacie/sv-filip-i-jakov/penzion-pikolo","Penzion PIKOLO")</f>
        <v>Penzion PIKOLO</v>
      </c>
      <c r="G138" s="40" t="s">
        <v>5</v>
      </c>
      <c r="H138" s="40" t="s">
        <v>136</v>
      </c>
      <c r="I138" s="40" t="s">
        <v>117</v>
      </c>
      <c r="J138" s="99">
        <f t="shared" si="109"/>
        <v>0.28612303290414876</v>
      </c>
      <c r="K138" s="210">
        <v>4990</v>
      </c>
      <c r="L138" s="34">
        <f t="shared" si="91"/>
        <v>7390</v>
      </c>
      <c r="M138" s="49" t="s">
        <v>99</v>
      </c>
      <c r="N138" s="50" t="s">
        <v>99</v>
      </c>
      <c r="O138" s="27">
        <v>6990</v>
      </c>
      <c r="P138" s="37">
        <f t="shared" si="110"/>
        <v>195.68627450980392</v>
      </c>
      <c r="Q138" s="38">
        <f t="shared" si="111"/>
        <v>847.34250297164203</v>
      </c>
      <c r="R138" s="38">
        <f t="shared" si="112"/>
        <v>897.34250297164203</v>
      </c>
      <c r="S138" s="18">
        <v>16.100000000000001</v>
      </c>
      <c r="T138" s="65" t="s">
        <v>126</v>
      </c>
      <c r="U138" s="65" t="s">
        <v>126</v>
      </c>
      <c r="W138" s="23">
        <v>2400</v>
      </c>
      <c r="X138" s="23" t="s">
        <v>99</v>
      </c>
      <c r="Y138" s="23" t="s">
        <v>99</v>
      </c>
    </row>
    <row r="139" spans="1:26" hidden="1" x14ac:dyDescent="0.3">
      <c r="A139" s="162">
        <v>43638</v>
      </c>
      <c r="B139" s="163">
        <v>43645</v>
      </c>
      <c r="C139" s="164">
        <f t="shared" si="108"/>
        <v>7</v>
      </c>
      <c r="D139" s="165" t="s">
        <v>112</v>
      </c>
      <c r="E139" s="166" t="s">
        <v>25</v>
      </c>
      <c r="F139" s="167" t="str">
        <f>HYPERLINK("https://www.ckvt.cz/hotely/chorvatsko/severni-dalmacie/sv-filip-i-jakov/penzion-pikolo","Penzion PIKOLO")</f>
        <v>Penzion PIKOLO</v>
      </c>
      <c r="G139" s="166" t="s">
        <v>5</v>
      </c>
      <c r="H139" s="166" t="s">
        <v>136</v>
      </c>
      <c r="I139" s="166" t="s">
        <v>31</v>
      </c>
      <c r="J139" s="168">
        <f t="shared" si="109"/>
        <v>0.28612303290414876</v>
      </c>
      <c r="K139" s="169">
        <v>4990</v>
      </c>
      <c r="L139" s="70">
        <f t="shared" si="91"/>
        <v>7390</v>
      </c>
      <c r="M139" s="85" t="s">
        <v>99</v>
      </c>
      <c r="N139" s="86" t="s">
        <v>99</v>
      </c>
      <c r="O139" s="27">
        <v>6990</v>
      </c>
      <c r="P139" s="37">
        <f t="shared" si="110"/>
        <v>195.68627450980392</v>
      </c>
      <c r="Q139" s="38">
        <f t="shared" si="111"/>
        <v>847.34250297164203</v>
      </c>
      <c r="R139" s="38">
        <f t="shared" si="112"/>
        <v>897.34250297164203</v>
      </c>
      <c r="S139" s="18">
        <v>16.100000000000001</v>
      </c>
      <c r="T139" s="66">
        <v>7</v>
      </c>
      <c r="U139" s="67">
        <v>7</v>
      </c>
      <c r="W139" s="23">
        <v>2400</v>
      </c>
      <c r="X139" s="23" t="s">
        <v>99</v>
      </c>
      <c r="Y139" s="23" t="s">
        <v>99</v>
      </c>
    </row>
    <row r="140" spans="1:26" hidden="1" x14ac:dyDescent="0.3">
      <c r="A140" s="162">
        <v>43638</v>
      </c>
      <c r="B140" s="163">
        <v>43645</v>
      </c>
      <c r="C140" s="164">
        <f t="shared" si="108"/>
        <v>7</v>
      </c>
      <c r="D140" s="165" t="s">
        <v>112</v>
      </c>
      <c r="E140" s="166" t="s">
        <v>25</v>
      </c>
      <c r="F140" s="167" t="str">
        <f>HYPERLINK("https://www.ckvt.cz/hotely/chorvatsko/severni-dalmacie/sv-filip-i-jakov/penzion-pikolo","Penzion PIKOLO")</f>
        <v>Penzion PIKOLO</v>
      </c>
      <c r="G140" s="166" t="s">
        <v>5</v>
      </c>
      <c r="H140" s="166" t="s">
        <v>136</v>
      </c>
      <c r="I140" s="166" t="s">
        <v>74</v>
      </c>
      <c r="J140" s="168">
        <f t="shared" si="109"/>
        <v>0.28612303290414876</v>
      </c>
      <c r="K140" s="169">
        <v>4990</v>
      </c>
      <c r="L140" s="70">
        <f t="shared" si="91"/>
        <v>7390</v>
      </c>
      <c r="M140" s="85" t="s">
        <v>99</v>
      </c>
      <c r="N140" s="86" t="s">
        <v>99</v>
      </c>
      <c r="O140" s="27">
        <v>6990</v>
      </c>
      <c r="P140" s="37">
        <f t="shared" si="110"/>
        <v>195.68627450980392</v>
      </c>
      <c r="Q140" s="38">
        <f t="shared" si="111"/>
        <v>847.34250297164203</v>
      </c>
      <c r="R140" s="38">
        <f t="shared" si="112"/>
        <v>897.34250297164203</v>
      </c>
      <c r="S140" s="18">
        <v>16.100000000000001</v>
      </c>
      <c r="T140" s="66">
        <v>1</v>
      </c>
      <c r="U140" s="67">
        <v>1</v>
      </c>
      <c r="W140" s="23">
        <v>2400</v>
      </c>
      <c r="X140" s="23" t="s">
        <v>99</v>
      </c>
      <c r="Y140" s="23" t="s">
        <v>99</v>
      </c>
    </row>
    <row r="141" spans="1:26" customFormat="1" x14ac:dyDescent="0.3">
      <c r="A141" s="95">
        <v>43638</v>
      </c>
      <c r="B141" s="4">
        <v>43645</v>
      </c>
      <c r="C141" s="2">
        <f t="shared" si="94"/>
        <v>7</v>
      </c>
      <c r="D141" s="92" t="s">
        <v>112</v>
      </c>
      <c r="E141" s="1" t="s">
        <v>15</v>
      </c>
      <c r="F141" s="154" t="str">
        <f>HYPERLINK("https://www.ckvt.cz/apartmany/chorvatsko/stredni-dalmacie/nemira/apartmany-nevera","Apartmány NEVERA")</f>
        <v>Apartmány NEVERA</v>
      </c>
      <c r="G141" s="1" t="s">
        <v>5</v>
      </c>
      <c r="H141" s="1" t="s">
        <v>136</v>
      </c>
      <c r="I141" s="40" t="s">
        <v>117</v>
      </c>
      <c r="J141" s="100">
        <f t="shared" si="95"/>
        <v>0.1669449081803005</v>
      </c>
      <c r="K141" s="209">
        <v>4990</v>
      </c>
      <c r="L141" s="11">
        <f t="shared" si="91"/>
        <v>7490</v>
      </c>
      <c r="M141" s="11">
        <f t="shared" si="92"/>
        <v>8980</v>
      </c>
      <c r="N141" s="17">
        <f t="shared" si="93"/>
        <v>14980</v>
      </c>
      <c r="O141" s="27">
        <v>5990</v>
      </c>
      <c r="P141" s="6">
        <f t="shared" si="96"/>
        <v>195.68627450980392</v>
      </c>
      <c r="Q141" s="7">
        <f t="shared" si="97"/>
        <v>847.34250297164203</v>
      </c>
      <c r="R141" s="38">
        <f t="shared" si="98"/>
        <v>897.34250297164203</v>
      </c>
      <c r="S141" s="20">
        <v>12.1</v>
      </c>
      <c r="T141" s="65" t="s">
        <v>126</v>
      </c>
      <c r="U141" s="65" t="s">
        <v>126</v>
      </c>
      <c r="W141">
        <v>2500</v>
      </c>
      <c r="X141" s="23">
        <v>3990</v>
      </c>
      <c r="Y141" s="23">
        <v>9990</v>
      </c>
      <c r="Z141" s="23"/>
    </row>
    <row r="142" spans="1:26" customFormat="1" hidden="1" x14ac:dyDescent="0.3">
      <c r="A142" s="170">
        <v>43638</v>
      </c>
      <c r="B142" s="171">
        <v>43645</v>
      </c>
      <c r="C142" s="172">
        <f t="shared" si="94"/>
        <v>7</v>
      </c>
      <c r="D142" s="173" t="s">
        <v>112</v>
      </c>
      <c r="E142" s="174" t="s">
        <v>15</v>
      </c>
      <c r="F142" s="167" t="str">
        <f>HYPERLINK("https://www.ckvt.cz/apartmany/chorvatsko/stredni-dalmacie/nemira/apartmany-nevera","Apartmány NEVERA")</f>
        <v>Apartmány NEVERA</v>
      </c>
      <c r="G142" s="174" t="s">
        <v>5</v>
      </c>
      <c r="H142" s="174" t="s">
        <v>136</v>
      </c>
      <c r="I142" s="174" t="s">
        <v>49</v>
      </c>
      <c r="J142" s="176">
        <f t="shared" si="95"/>
        <v>0.1669449081803005</v>
      </c>
      <c r="K142" s="212">
        <v>4990</v>
      </c>
      <c r="L142" s="79">
        <f t="shared" si="91"/>
        <v>7490</v>
      </c>
      <c r="M142" s="79">
        <f t="shared" si="92"/>
        <v>8980</v>
      </c>
      <c r="N142" s="88">
        <f t="shared" si="93"/>
        <v>14980</v>
      </c>
      <c r="O142" s="27">
        <v>5990</v>
      </c>
      <c r="P142" s="6">
        <f t="shared" si="96"/>
        <v>195.68627450980392</v>
      </c>
      <c r="Q142" s="7">
        <f t="shared" si="97"/>
        <v>847.34250297164203</v>
      </c>
      <c r="R142" s="38">
        <f t="shared" si="98"/>
        <v>897.34250297164203</v>
      </c>
      <c r="S142" s="20">
        <v>12.1</v>
      </c>
      <c r="T142" s="68">
        <v>0</v>
      </c>
      <c r="U142" s="68">
        <v>0</v>
      </c>
      <c r="W142">
        <v>2500</v>
      </c>
      <c r="X142" s="23">
        <v>3990</v>
      </c>
      <c r="Y142" s="23">
        <v>9990</v>
      </c>
      <c r="Z142" s="23"/>
    </row>
    <row r="143" spans="1:26" hidden="1" x14ac:dyDescent="0.3">
      <c r="A143" s="162">
        <v>43638</v>
      </c>
      <c r="B143" s="163">
        <v>43645</v>
      </c>
      <c r="C143" s="164">
        <f t="shared" si="94"/>
        <v>7</v>
      </c>
      <c r="D143" s="165" t="s">
        <v>112</v>
      </c>
      <c r="E143" s="166" t="s">
        <v>15</v>
      </c>
      <c r="F143" s="167" t="str">
        <f>HYPERLINK("https://www.ckvt.cz/apartmany/chorvatsko/stredni-dalmacie/nemira/apartmany-nevera","Apartmány NEVERA")</f>
        <v>Apartmány NEVERA</v>
      </c>
      <c r="G143" s="166" t="s">
        <v>5</v>
      </c>
      <c r="H143" s="166" t="s">
        <v>136</v>
      </c>
      <c r="I143" s="166" t="s">
        <v>52</v>
      </c>
      <c r="J143" s="168">
        <f t="shared" si="95"/>
        <v>0.1669449081803005</v>
      </c>
      <c r="K143" s="169">
        <v>4990</v>
      </c>
      <c r="L143" s="70">
        <f t="shared" si="91"/>
        <v>7490</v>
      </c>
      <c r="M143" s="70">
        <f t="shared" si="92"/>
        <v>8980</v>
      </c>
      <c r="N143" s="87">
        <f t="shared" si="93"/>
        <v>14980</v>
      </c>
      <c r="O143" s="27">
        <v>5990</v>
      </c>
      <c r="P143" s="37">
        <f t="shared" si="96"/>
        <v>195.68627450980392</v>
      </c>
      <c r="Q143" s="38">
        <f t="shared" si="97"/>
        <v>847.34250297164203</v>
      </c>
      <c r="R143" s="38">
        <f t="shared" si="98"/>
        <v>897.34250297164203</v>
      </c>
      <c r="S143" s="20">
        <v>12.2</v>
      </c>
      <c r="T143" s="67">
        <v>1</v>
      </c>
      <c r="U143" s="67">
        <v>1</v>
      </c>
      <c r="W143" s="23">
        <v>2500</v>
      </c>
      <c r="X143" s="23">
        <v>3990</v>
      </c>
      <c r="Y143" s="23">
        <v>9990</v>
      </c>
    </row>
    <row r="144" spans="1:26" hidden="1" x14ac:dyDescent="0.3">
      <c r="A144" s="162">
        <v>43638</v>
      </c>
      <c r="B144" s="163">
        <v>43645</v>
      </c>
      <c r="C144" s="164">
        <f t="shared" si="94"/>
        <v>7</v>
      </c>
      <c r="D144" s="165" t="s">
        <v>112</v>
      </c>
      <c r="E144" s="166" t="s">
        <v>15</v>
      </c>
      <c r="F144" s="167" t="str">
        <f>HYPERLINK("https://www.ckvt.cz/apartmany/chorvatsko/stredni-dalmacie/nemira/apartmany-nevera","Apartmány NEVERA")</f>
        <v>Apartmány NEVERA</v>
      </c>
      <c r="G144" s="166" t="s">
        <v>5</v>
      </c>
      <c r="H144" s="166" t="s">
        <v>136</v>
      </c>
      <c r="I144" s="166" t="s">
        <v>53</v>
      </c>
      <c r="J144" s="168">
        <f t="shared" si="95"/>
        <v>0.1669449081803005</v>
      </c>
      <c r="K144" s="169">
        <v>4990</v>
      </c>
      <c r="L144" s="70">
        <f t="shared" si="91"/>
        <v>7490</v>
      </c>
      <c r="M144" s="70">
        <f t="shared" si="92"/>
        <v>8980</v>
      </c>
      <c r="N144" s="87">
        <f t="shared" si="93"/>
        <v>14980</v>
      </c>
      <c r="O144" s="27">
        <v>5990</v>
      </c>
      <c r="P144" s="37">
        <f t="shared" si="96"/>
        <v>195.68627450980392</v>
      </c>
      <c r="Q144" s="38">
        <f t="shared" si="97"/>
        <v>847.34250297164203</v>
      </c>
      <c r="R144" s="38">
        <f t="shared" si="98"/>
        <v>897.34250297164203</v>
      </c>
      <c r="S144" s="20">
        <v>12.3</v>
      </c>
      <c r="T144" s="67">
        <v>1</v>
      </c>
      <c r="U144" s="67">
        <v>1</v>
      </c>
      <c r="W144" s="23">
        <v>2500</v>
      </c>
      <c r="X144" s="23">
        <v>3990</v>
      </c>
      <c r="Y144" s="23">
        <v>9990</v>
      </c>
    </row>
    <row r="145" spans="1:26" x14ac:dyDescent="0.3">
      <c r="A145" s="94">
        <v>43638</v>
      </c>
      <c r="B145" s="51">
        <v>43645</v>
      </c>
      <c r="C145" s="33">
        <f t="shared" si="94"/>
        <v>7</v>
      </c>
      <c r="D145" s="64" t="s">
        <v>112</v>
      </c>
      <c r="E145" s="40" t="s">
        <v>15</v>
      </c>
      <c r="F145" s="154" t="str">
        <f>HYPERLINK("https://www.ckvt.cz/apartmany/chorvatsko/stredni-dalmacie/nemira/apartmany-ante","Apartmány ANTE")</f>
        <v>Apartmány ANTE</v>
      </c>
      <c r="G145" s="40" t="s">
        <v>5</v>
      </c>
      <c r="H145" s="40" t="s">
        <v>136</v>
      </c>
      <c r="I145" s="40" t="s">
        <v>117</v>
      </c>
      <c r="J145" s="99">
        <f t="shared" si="95"/>
        <v>0.1669449081803005</v>
      </c>
      <c r="K145" s="210">
        <v>4990</v>
      </c>
      <c r="L145" s="34">
        <f t="shared" si="91"/>
        <v>7490</v>
      </c>
      <c r="M145" s="34">
        <f t="shared" si="92"/>
        <v>8980</v>
      </c>
      <c r="N145" s="52">
        <f t="shared" si="93"/>
        <v>14980</v>
      </c>
      <c r="O145" s="27">
        <v>5990</v>
      </c>
      <c r="P145" s="37">
        <f t="shared" si="96"/>
        <v>195.68627450980392</v>
      </c>
      <c r="Q145" s="38">
        <f t="shared" si="97"/>
        <v>847.34250297164203</v>
      </c>
      <c r="R145" s="38">
        <f t="shared" si="98"/>
        <v>897.34250297164203</v>
      </c>
      <c r="S145" s="20">
        <v>13.1</v>
      </c>
      <c r="T145" s="65" t="s">
        <v>126</v>
      </c>
      <c r="U145" s="65" t="s">
        <v>126</v>
      </c>
      <c r="W145" s="23">
        <v>2500</v>
      </c>
      <c r="X145" s="23">
        <v>3990</v>
      </c>
      <c r="Y145" s="23">
        <v>9990</v>
      </c>
    </row>
    <row r="146" spans="1:26" hidden="1" x14ac:dyDescent="0.3">
      <c r="A146" s="162">
        <v>43638</v>
      </c>
      <c r="B146" s="163">
        <v>43645</v>
      </c>
      <c r="C146" s="164">
        <f t="shared" si="94"/>
        <v>7</v>
      </c>
      <c r="D146" s="165" t="s">
        <v>112</v>
      </c>
      <c r="E146" s="166" t="s">
        <v>15</v>
      </c>
      <c r="F146" s="167" t="str">
        <f>HYPERLINK("https://www.ckvt.cz/apartmany/chorvatsko/stredni-dalmacie/nemira/apartmany-ante","Apartmány ANTE")</f>
        <v>Apartmány ANTE</v>
      </c>
      <c r="G146" s="166" t="s">
        <v>5</v>
      </c>
      <c r="H146" s="166" t="s">
        <v>136</v>
      </c>
      <c r="I146" s="166" t="s">
        <v>49</v>
      </c>
      <c r="J146" s="168">
        <f t="shared" si="95"/>
        <v>0.1669449081803005</v>
      </c>
      <c r="K146" s="169">
        <v>4990</v>
      </c>
      <c r="L146" s="70">
        <f t="shared" si="91"/>
        <v>7490</v>
      </c>
      <c r="M146" s="70">
        <f t="shared" si="92"/>
        <v>8980</v>
      </c>
      <c r="N146" s="87">
        <f t="shared" si="93"/>
        <v>14980</v>
      </c>
      <c r="O146" s="27">
        <v>5990</v>
      </c>
      <c r="P146" s="37">
        <f t="shared" si="96"/>
        <v>195.68627450980392</v>
      </c>
      <c r="Q146" s="38">
        <f t="shared" si="97"/>
        <v>847.34250297164203</v>
      </c>
      <c r="R146" s="38">
        <f t="shared" si="98"/>
        <v>897.34250297164203</v>
      </c>
      <c r="S146" s="20">
        <v>13.1</v>
      </c>
      <c r="T146" s="67">
        <v>3</v>
      </c>
      <c r="U146" s="67">
        <v>3</v>
      </c>
      <c r="W146" s="23">
        <v>2500</v>
      </c>
      <c r="X146" s="23">
        <v>3990</v>
      </c>
      <c r="Y146" s="23">
        <v>9990</v>
      </c>
    </row>
    <row r="147" spans="1:26" customFormat="1" hidden="1" x14ac:dyDescent="0.3">
      <c r="A147" s="170">
        <v>43638</v>
      </c>
      <c r="B147" s="171">
        <v>43645</v>
      </c>
      <c r="C147" s="172">
        <f t="shared" si="94"/>
        <v>7</v>
      </c>
      <c r="D147" s="173" t="s">
        <v>112</v>
      </c>
      <c r="E147" s="174" t="s">
        <v>15</v>
      </c>
      <c r="F147" s="167" t="str">
        <f>HYPERLINK("https://www.ckvt.cz/apartmany/chorvatsko/stredni-dalmacie/nemira/apartmany-ante","Apartmány ANTE")</f>
        <v>Apartmány ANTE</v>
      </c>
      <c r="G147" s="174" t="s">
        <v>5</v>
      </c>
      <c r="H147" s="174" t="s">
        <v>136</v>
      </c>
      <c r="I147" s="174" t="s">
        <v>50</v>
      </c>
      <c r="J147" s="176">
        <f t="shared" si="95"/>
        <v>8.347245409015025E-2</v>
      </c>
      <c r="K147" s="212">
        <v>5490</v>
      </c>
      <c r="L147" s="79">
        <f t="shared" si="91"/>
        <v>7990</v>
      </c>
      <c r="M147" s="79">
        <f t="shared" si="92"/>
        <v>9480</v>
      </c>
      <c r="N147" s="88">
        <f t="shared" si="93"/>
        <v>15480</v>
      </c>
      <c r="O147" s="27">
        <v>5990</v>
      </c>
      <c r="P147" s="6">
        <f t="shared" si="96"/>
        <v>215.29411764705881</v>
      </c>
      <c r="Q147" s="7">
        <f t="shared" si="97"/>
        <v>932.24656138563421</v>
      </c>
      <c r="R147" s="38">
        <f t="shared" si="98"/>
        <v>982.24656138563421</v>
      </c>
      <c r="S147" s="20">
        <v>13.2</v>
      </c>
      <c r="T147" s="68">
        <v>0</v>
      </c>
      <c r="U147" s="68">
        <v>0</v>
      </c>
      <c r="W147">
        <v>2500</v>
      </c>
      <c r="X147" s="23">
        <v>3990</v>
      </c>
      <c r="Y147" s="23">
        <v>9990</v>
      </c>
      <c r="Z147" s="23"/>
    </row>
    <row r="148" spans="1:26" customFormat="1" hidden="1" x14ac:dyDescent="0.3">
      <c r="A148" s="170">
        <v>43638</v>
      </c>
      <c r="B148" s="171">
        <v>43645</v>
      </c>
      <c r="C148" s="172">
        <f t="shared" si="94"/>
        <v>7</v>
      </c>
      <c r="D148" s="173" t="s">
        <v>112</v>
      </c>
      <c r="E148" s="174" t="s">
        <v>15</v>
      </c>
      <c r="F148" s="167" t="str">
        <f>HYPERLINK("https://www.ckvt.cz/apartmany/chorvatsko/stredni-dalmacie/nemira/apartmany-ante","Apartmány ANTE")</f>
        <v>Apartmány ANTE</v>
      </c>
      <c r="G148" s="174" t="s">
        <v>5</v>
      </c>
      <c r="H148" s="174" t="s">
        <v>136</v>
      </c>
      <c r="I148" s="174" t="s">
        <v>51</v>
      </c>
      <c r="J148" s="176">
        <f t="shared" si="95"/>
        <v>8.347245409015025E-2</v>
      </c>
      <c r="K148" s="212">
        <v>5490</v>
      </c>
      <c r="L148" s="79">
        <f t="shared" si="91"/>
        <v>7990</v>
      </c>
      <c r="M148" s="79">
        <f t="shared" si="92"/>
        <v>9480</v>
      </c>
      <c r="N148" s="88">
        <f t="shared" si="93"/>
        <v>15480</v>
      </c>
      <c r="O148" s="27">
        <v>5990</v>
      </c>
      <c r="P148" s="6">
        <f t="shared" si="96"/>
        <v>215.29411764705881</v>
      </c>
      <c r="Q148" s="7">
        <f t="shared" si="97"/>
        <v>932.24656138563421</v>
      </c>
      <c r="R148" s="38">
        <f t="shared" si="98"/>
        <v>982.24656138563421</v>
      </c>
      <c r="S148" s="20">
        <v>13.3</v>
      </c>
      <c r="T148" s="68">
        <v>0</v>
      </c>
      <c r="U148" s="68">
        <v>0</v>
      </c>
      <c r="W148">
        <v>2500</v>
      </c>
      <c r="X148" s="23">
        <v>3990</v>
      </c>
      <c r="Y148" s="23">
        <v>9990</v>
      </c>
      <c r="Z148" s="23"/>
    </row>
    <row r="149" spans="1:26" x14ac:dyDescent="0.3">
      <c r="A149" s="94">
        <v>43638</v>
      </c>
      <c r="B149" s="51">
        <v>43645</v>
      </c>
      <c r="C149" s="33">
        <f t="shared" si="94"/>
        <v>7</v>
      </c>
      <c r="D149" s="64" t="s">
        <v>112</v>
      </c>
      <c r="E149" s="40" t="s">
        <v>22</v>
      </c>
      <c r="F149" s="154" t="str">
        <f>HYPERLINK("https://www.ckvt.cz/hotely/chorvatsko/stredni-dalmacie/basko-polje/depandance-alem","Depandance ALEM")</f>
        <v>Depandance ALEM</v>
      </c>
      <c r="G149" s="40" t="s">
        <v>29</v>
      </c>
      <c r="H149" s="40" t="s">
        <v>136</v>
      </c>
      <c r="I149" s="40" t="s">
        <v>117</v>
      </c>
      <c r="J149" s="99">
        <f t="shared" si="95"/>
        <v>0.1669449081803005</v>
      </c>
      <c r="K149" s="210">
        <v>4990</v>
      </c>
      <c r="L149" s="34">
        <f t="shared" si="91"/>
        <v>7490</v>
      </c>
      <c r="M149" s="34">
        <f t="shared" si="92"/>
        <v>8980</v>
      </c>
      <c r="N149" s="52">
        <f t="shared" si="93"/>
        <v>14980</v>
      </c>
      <c r="O149" s="27">
        <v>5990</v>
      </c>
      <c r="P149" s="37">
        <f t="shared" si="96"/>
        <v>195.68627450980392</v>
      </c>
      <c r="Q149" s="38">
        <f t="shared" si="97"/>
        <v>847.34250297164203</v>
      </c>
      <c r="R149" s="38">
        <f t="shared" si="98"/>
        <v>897.34250297164203</v>
      </c>
      <c r="S149" s="20">
        <v>17.100000000000001</v>
      </c>
      <c r="T149" s="65" t="s">
        <v>126</v>
      </c>
      <c r="U149" s="65" t="s">
        <v>126</v>
      </c>
      <c r="W149" s="23">
        <v>2500</v>
      </c>
      <c r="X149" s="23">
        <v>3990</v>
      </c>
      <c r="Y149" s="23">
        <v>9990</v>
      </c>
    </row>
    <row r="150" spans="1:26" hidden="1" x14ac:dyDescent="0.3">
      <c r="A150" s="162">
        <v>43638</v>
      </c>
      <c r="B150" s="163">
        <v>43645</v>
      </c>
      <c r="C150" s="164">
        <f t="shared" si="94"/>
        <v>7</v>
      </c>
      <c r="D150" s="165" t="s">
        <v>112</v>
      </c>
      <c r="E150" s="166" t="s">
        <v>22</v>
      </c>
      <c r="F150" s="167" t="str">
        <f>HYPERLINK("https://www.ckvt.cz/hotely/chorvatsko/stredni-dalmacie/basko-polje/depandance-alem","Depandance ALEM")</f>
        <v>Depandance ALEM</v>
      </c>
      <c r="G150" s="166" t="s">
        <v>29</v>
      </c>
      <c r="H150" s="166" t="s">
        <v>136</v>
      </c>
      <c r="I150" s="166" t="s">
        <v>32</v>
      </c>
      <c r="J150" s="168">
        <f t="shared" si="95"/>
        <v>0.1669449081803005</v>
      </c>
      <c r="K150" s="169">
        <v>4990</v>
      </c>
      <c r="L150" s="70">
        <f t="shared" si="91"/>
        <v>7490</v>
      </c>
      <c r="M150" s="70">
        <f t="shared" si="92"/>
        <v>8980</v>
      </c>
      <c r="N150" s="87">
        <f t="shared" si="93"/>
        <v>14980</v>
      </c>
      <c r="O150" s="27">
        <v>5990</v>
      </c>
      <c r="P150" s="37">
        <f t="shared" si="96"/>
        <v>195.68627450980392</v>
      </c>
      <c r="Q150" s="38">
        <f t="shared" si="97"/>
        <v>847.34250297164203</v>
      </c>
      <c r="R150" s="38">
        <f t="shared" si="98"/>
        <v>897.34250297164203</v>
      </c>
      <c r="S150" s="20">
        <v>17.100000000000001</v>
      </c>
      <c r="T150" s="67">
        <v>1</v>
      </c>
      <c r="U150" s="67">
        <v>1</v>
      </c>
      <c r="V150" s="23">
        <v>4500</v>
      </c>
      <c r="W150" s="23">
        <v>2500</v>
      </c>
      <c r="X150" s="23">
        <v>3990</v>
      </c>
      <c r="Y150" s="23">
        <v>9990</v>
      </c>
    </row>
    <row r="151" spans="1:26" x14ac:dyDescent="0.3">
      <c r="A151" s="156">
        <v>43638</v>
      </c>
      <c r="B151" s="51">
        <v>43645</v>
      </c>
      <c r="C151" s="33">
        <f>B151-A151</f>
        <v>7</v>
      </c>
      <c r="D151" s="64" t="s">
        <v>112</v>
      </c>
      <c r="E151" s="40" t="s">
        <v>23</v>
      </c>
      <c r="F151" s="154" t="str">
        <f>HYPERLINK("https://www.ckvt.cz/hotely/chorvatsko/stredni-dalmacie/promajna/pavilon-dukic-b-neptun-klub-promajna","Pavilony DUKIĆ B")</f>
        <v>Pavilony DUKIĆ B</v>
      </c>
      <c r="G151" s="40" t="s">
        <v>5</v>
      </c>
      <c r="H151" s="40" t="s">
        <v>136</v>
      </c>
      <c r="I151" s="40" t="s">
        <v>117</v>
      </c>
      <c r="J151" s="99">
        <f>1-(K151/O151)</f>
        <v>0.33377837116154874</v>
      </c>
      <c r="K151" s="210">
        <v>4990</v>
      </c>
      <c r="L151" s="34">
        <f t="shared" si="91"/>
        <v>7490</v>
      </c>
      <c r="M151" s="34">
        <f t="shared" si="92"/>
        <v>8980</v>
      </c>
      <c r="N151" s="52">
        <f t="shared" si="93"/>
        <v>14980</v>
      </c>
      <c r="O151" s="27">
        <v>7490</v>
      </c>
      <c r="P151" s="37">
        <f>K151/25.5</f>
        <v>195.68627450980392</v>
      </c>
      <c r="Q151" s="38">
        <f>K151/5.889</f>
        <v>847.34250297164203</v>
      </c>
      <c r="R151" s="38">
        <f>(C151+1)*6.25+Q151</f>
        <v>897.34250297164203</v>
      </c>
      <c r="S151" s="20">
        <v>20.100000000000001</v>
      </c>
      <c r="T151" s="65" t="s">
        <v>126</v>
      </c>
      <c r="U151" s="65" t="s">
        <v>126</v>
      </c>
      <c r="W151" s="23">
        <v>2500</v>
      </c>
      <c r="X151" s="23">
        <v>3990</v>
      </c>
      <c r="Y151" s="23">
        <v>9990</v>
      </c>
    </row>
    <row r="152" spans="1:26" hidden="1" x14ac:dyDescent="0.3">
      <c r="A152" s="177">
        <v>43638</v>
      </c>
      <c r="B152" s="163">
        <v>43645</v>
      </c>
      <c r="C152" s="164">
        <f>B152-A152</f>
        <v>7</v>
      </c>
      <c r="D152" s="165" t="s">
        <v>112</v>
      </c>
      <c r="E152" s="166" t="s">
        <v>23</v>
      </c>
      <c r="F152" s="167" t="str">
        <f>HYPERLINK("https://www.ckvt.cz/hotely/chorvatsko/stredni-dalmacie/promajna/pavilon-dukic-b-neptun-klub-promajna","Pavilony DUKIĆ B")</f>
        <v>Pavilony DUKIĆ B</v>
      </c>
      <c r="G152" s="166" t="s">
        <v>5</v>
      </c>
      <c r="H152" s="166" t="s">
        <v>136</v>
      </c>
      <c r="I152" s="166" t="s">
        <v>31</v>
      </c>
      <c r="J152" s="168">
        <f>1-(K152/O152)</f>
        <v>0.33377837116154874</v>
      </c>
      <c r="K152" s="169">
        <v>4990</v>
      </c>
      <c r="L152" s="70">
        <f t="shared" si="91"/>
        <v>7490</v>
      </c>
      <c r="M152" s="70">
        <f t="shared" si="92"/>
        <v>8980</v>
      </c>
      <c r="N152" s="87">
        <f t="shared" si="93"/>
        <v>14980</v>
      </c>
      <c r="O152" s="27">
        <v>7490</v>
      </c>
      <c r="P152" s="37">
        <f>K152/25.5</f>
        <v>195.68627450980392</v>
      </c>
      <c r="Q152" s="38">
        <f>K152/5.889</f>
        <v>847.34250297164203</v>
      </c>
      <c r="R152" s="38">
        <f>(C152+1)*6.25+Q152</f>
        <v>897.34250297164203</v>
      </c>
      <c r="S152" s="20">
        <v>20.100000000000001</v>
      </c>
      <c r="T152" s="67">
        <v>12</v>
      </c>
      <c r="U152" s="67">
        <v>12</v>
      </c>
      <c r="W152" s="23">
        <v>2500</v>
      </c>
      <c r="X152" s="23">
        <v>3990</v>
      </c>
      <c r="Y152" s="23">
        <v>9990</v>
      </c>
    </row>
    <row r="153" spans="1:26" x14ac:dyDescent="0.3">
      <c r="A153" s="94">
        <v>43638</v>
      </c>
      <c r="B153" s="51">
        <v>43645</v>
      </c>
      <c r="C153" s="33">
        <f t="shared" si="94"/>
        <v>7</v>
      </c>
      <c r="D153" s="64" t="s">
        <v>112</v>
      </c>
      <c r="E153" s="40" t="s">
        <v>20</v>
      </c>
      <c r="F153" s="154" t="str">
        <f>HYPERLINK("https://www.ckvt.cz/hotely/chorvatsko/stredni-dalmacie/gradac/depandance-laguna-b","Depandance LAGUNA B")</f>
        <v>Depandance LAGUNA B</v>
      </c>
      <c r="G153" s="40" t="s">
        <v>29</v>
      </c>
      <c r="H153" s="40" t="s">
        <v>136</v>
      </c>
      <c r="I153" s="40" t="s">
        <v>117</v>
      </c>
      <c r="J153" s="99">
        <f t="shared" si="95"/>
        <v>0.22889842632331903</v>
      </c>
      <c r="K153" s="210">
        <v>5390</v>
      </c>
      <c r="L153" s="34">
        <f t="shared" si="91"/>
        <v>7890</v>
      </c>
      <c r="M153" s="34">
        <f t="shared" si="92"/>
        <v>9380</v>
      </c>
      <c r="N153" s="52">
        <f t="shared" si="93"/>
        <v>15380</v>
      </c>
      <c r="O153" s="27">
        <v>6990</v>
      </c>
      <c r="P153" s="37">
        <f t="shared" si="96"/>
        <v>211.37254901960785</v>
      </c>
      <c r="Q153" s="38">
        <f t="shared" si="97"/>
        <v>915.26574970283571</v>
      </c>
      <c r="R153" s="38">
        <f t="shared" si="98"/>
        <v>965.26574970283571</v>
      </c>
      <c r="S153" s="20">
        <v>21.1</v>
      </c>
      <c r="T153" s="65" t="s">
        <v>126</v>
      </c>
      <c r="U153" s="65" t="s">
        <v>126</v>
      </c>
      <c r="W153" s="23">
        <v>2500</v>
      </c>
      <c r="X153" s="23">
        <v>3990</v>
      </c>
      <c r="Y153" s="23">
        <v>9990</v>
      </c>
    </row>
    <row r="154" spans="1:26" hidden="1" x14ac:dyDescent="0.3">
      <c r="A154" s="162">
        <v>43638</v>
      </c>
      <c r="B154" s="163">
        <v>43645</v>
      </c>
      <c r="C154" s="164">
        <f t="shared" si="94"/>
        <v>7</v>
      </c>
      <c r="D154" s="165" t="s">
        <v>112</v>
      </c>
      <c r="E154" s="166" t="s">
        <v>20</v>
      </c>
      <c r="F154" s="167" t="str">
        <f>HYPERLINK("https://www.ckvt.cz/hotely/chorvatsko/stredni-dalmacie/gradac/depandance-laguna-b","Depandance LAGUNA B")</f>
        <v>Depandance LAGUNA B</v>
      </c>
      <c r="G154" s="166" t="s">
        <v>29</v>
      </c>
      <c r="H154" s="166" t="s">
        <v>136</v>
      </c>
      <c r="I154" s="166" t="s">
        <v>36</v>
      </c>
      <c r="J154" s="168">
        <f t="shared" si="95"/>
        <v>0.22889842632331903</v>
      </c>
      <c r="K154" s="169">
        <v>5390</v>
      </c>
      <c r="L154" s="70">
        <f t="shared" si="91"/>
        <v>7890</v>
      </c>
      <c r="M154" s="70">
        <f t="shared" si="92"/>
        <v>9380</v>
      </c>
      <c r="N154" s="87">
        <f t="shared" si="93"/>
        <v>15380</v>
      </c>
      <c r="O154" s="27">
        <v>6990</v>
      </c>
      <c r="P154" s="37">
        <f t="shared" si="96"/>
        <v>211.37254901960785</v>
      </c>
      <c r="Q154" s="38">
        <f t="shared" si="97"/>
        <v>915.26574970283571</v>
      </c>
      <c r="R154" s="38">
        <f t="shared" si="98"/>
        <v>965.26574970283571</v>
      </c>
      <c r="S154" s="20">
        <v>21.1</v>
      </c>
      <c r="T154" s="67">
        <v>3</v>
      </c>
      <c r="U154" s="67">
        <v>3</v>
      </c>
      <c r="V154" s="23">
        <v>5490</v>
      </c>
      <c r="W154" s="23">
        <v>2500</v>
      </c>
      <c r="X154" s="23">
        <v>3990</v>
      </c>
      <c r="Y154" s="23">
        <v>9990</v>
      </c>
    </row>
    <row r="155" spans="1:26" hidden="1" x14ac:dyDescent="0.3">
      <c r="A155" s="162">
        <v>43638</v>
      </c>
      <c r="B155" s="163">
        <v>43645</v>
      </c>
      <c r="C155" s="164">
        <f t="shared" si="94"/>
        <v>7</v>
      </c>
      <c r="D155" s="165" t="s">
        <v>112</v>
      </c>
      <c r="E155" s="166" t="s">
        <v>20</v>
      </c>
      <c r="F155" s="167" t="str">
        <f>HYPERLINK("https://www.ckvt.cz/hotely/chorvatsko/stredni-dalmacie/gradac/depandance-laguna-b","Depandance LAGUNA B")</f>
        <v>Depandance LAGUNA B</v>
      </c>
      <c r="G155" s="166" t="s">
        <v>29</v>
      </c>
      <c r="H155" s="166" t="s">
        <v>136</v>
      </c>
      <c r="I155" s="166" t="s">
        <v>33</v>
      </c>
      <c r="J155" s="168">
        <f t="shared" si="95"/>
        <v>0.28037383177570097</v>
      </c>
      <c r="K155" s="169">
        <v>5390</v>
      </c>
      <c r="L155" s="70">
        <f t="shared" si="91"/>
        <v>7890</v>
      </c>
      <c r="M155" s="70">
        <f t="shared" si="92"/>
        <v>9380</v>
      </c>
      <c r="N155" s="87">
        <f t="shared" si="93"/>
        <v>15380</v>
      </c>
      <c r="O155" s="27">
        <v>7490</v>
      </c>
      <c r="P155" s="37">
        <f t="shared" si="96"/>
        <v>211.37254901960785</v>
      </c>
      <c r="Q155" s="38">
        <f t="shared" si="97"/>
        <v>915.26574970283571</v>
      </c>
      <c r="R155" s="38">
        <f t="shared" si="98"/>
        <v>965.26574970283571</v>
      </c>
      <c r="S155" s="20">
        <v>21.2</v>
      </c>
      <c r="T155" s="67">
        <v>5</v>
      </c>
      <c r="U155" s="67">
        <v>4</v>
      </c>
      <c r="W155" s="23">
        <v>2500</v>
      </c>
      <c r="X155" s="23">
        <v>3990</v>
      </c>
      <c r="Y155" s="23">
        <v>9990</v>
      </c>
    </row>
    <row r="156" spans="1:26" x14ac:dyDescent="0.3">
      <c r="A156" s="94">
        <v>43638</v>
      </c>
      <c r="B156" s="51">
        <v>43645</v>
      </c>
      <c r="C156" s="33">
        <f>B156-A156</f>
        <v>7</v>
      </c>
      <c r="D156" s="64" t="s">
        <v>112</v>
      </c>
      <c r="E156" s="40" t="s">
        <v>20</v>
      </c>
      <c r="F156" s="154" t="str">
        <f>HYPERLINK("https://www.ckvt.cz/hotely/chorvatsko/stredni-dalmacie/gradac/depandance-laguna-a","Depandance LAGUNA A")</f>
        <v>Depandance LAGUNA A</v>
      </c>
      <c r="G156" s="40" t="s">
        <v>29</v>
      </c>
      <c r="H156" s="40" t="s">
        <v>136</v>
      </c>
      <c r="I156" s="40" t="s">
        <v>117</v>
      </c>
      <c r="J156" s="99">
        <f>1-(K156/O156)</f>
        <v>0.32540675844806011</v>
      </c>
      <c r="K156" s="210">
        <v>5390</v>
      </c>
      <c r="L156" s="34">
        <f>K156+W156</f>
        <v>7890</v>
      </c>
      <c r="M156" s="34">
        <f>K156+X156</f>
        <v>9380</v>
      </c>
      <c r="N156" s="52">
        <f>K156+Y156</f>
        <v>15380</v>
      </c>
      <c r="O156" s="27">
        <v>7990</v>
      </c>
      <c r="P156" s="37">
        <f>K156/25.5</f>
        <v>211.37254901960785</v>
      </c>
      <c r="Q156" s="38">
        <f>K156/5.889</f>
        <v>915.26574970283571</v>
      </c>
      <c r="R156" s="38">
        <f>(C156+1)*6.25+Q156</f>
        <v>965.26574970283571</v>
      </c>
      <c r="S156" s="20">
        <v>23.1</v>
      </c>
      <c r="T156" s="65" t="s">
        <v>126</v>
      </c>
      <c r="U156" s="65" t="s">
        <v>126</v>
      </c>
      <c r="W156" s="23">
        <v>2500</v>
      </c>
      <c r="X156" s="23">
        <v>3990</v>
      </c>
      <c r="Y156" s="23">
        <v>9990</v>
      </c>
    </row>
    <row r="157" spans="1:26" hidden="1" x14ac:dyDescent="0.3">
      <c r="A157" s="162">
        <v>43638</v>
      </c>
      <c r="B157" s="163">
        <v>43645</v>
      </c>
      <c r="C157" s="164">
        <f>B157-A157</f>
        <v>7</v>
      </c>
      <c r="D157" s="165" t="s">
        <v>112</v>
      </c>
      <c r="E157" s="166" t="s">
        <v>20</v>
      </c>
      <c r="F157" s="167" t="str">
        <f>HYPERLINK("https://www.ckvt.cz/hotely/chorvatsko/stredni-dalmacie/gradac/depandance-laguna-a","Depandance LAGUNA A")</f>
        <v>Depandance LAGUNA A</v>
      </c>
      <c r="G157" s="166" t="s">
        <v>29</v>
      </c>
      <c r="H157" s="166" t="s">
        <v>136</v>
      </c>
      <c r="I157" s="166" t="s">
        <v>33</v>
      </c>
      <c r="J157" s="168">
        <f>1-(K157/O157)</f>
        <v>0.32540675844806011</v>
      </c>
      <c r="K157" s="169">
        <v>5390</v>
      </c>
      <c r="L157" s="70">
        <f>K157+W157</f>
        <v>7890</v>
      </c>
      <c r="M157" s="70">
        <f>K157+X157</f>
        <v>9380</v>
      </c>
      <c r="N157" s="87">
        <f>K157+Y157</f>
        <v>15380</v>
      </c>
      <c r="O157" s="27">
        <v>7990</v>
      </c>
      <c r="P157" s="37">
        <f>K157/25.5</f>
        <v>211.37254901960785</v>
      </c>
      <c r="Q157" s="38">
        <f>K157/5.889</f>
        <v>915.26574970283571</v>
      </c>
      <c r="R157" s="38">
        <f>(C157+1)*6.25+Q157</f>
        <v>965.26574970283571</v>
      </c>
      <c r="S157" s="20">
        <v>23.1</v>
      </c>
      <c r="T157" s="67">
        <v>11</v>
      </c>
      <c r="U157" s="67">
        <v>8</v>
      </c>
      <c r="V157" s="23">
        <v>5400</v>
      </c>
      <c r="W157" s="23">
        <v>2500</v>
      </c>
      <c r="X157" s="23">
        <v>3990</v>
      </c>
      <c r="Y157" s="23">
        <v>9990</v>
      </c>
    </row>
    <row r="158" spans="1:26" hidden="1" x14ac:dyDescent="0.3">
      <c r="A158" s="162">
        <v>43638</v>
      </c>
      <c r="B158" s="163">
        <v>43645</v>
      </c>
      <c r="C158" s="164">
        <f>B158-A158</f>
        <v>7</v>
      </c>
      <c r="D158" s="165" t="s">
        <v>112</v>
      </c>
      <c r="E158" s="166" t="s">
        <v>20</v>
      </c>
      <c r="F158" s="167" t="str">
        <f>HYPERLINK("https://www.ckvt.cz/hotely/chorvatsko/stredni-dalmacie/gradac/depandance-laguna-a","Depandance LAGUNA A")</f>
        <v>Depandance LAGUNA A</v>
      </c>
      <c r="G158" s="166" t="s">
        <v>29</v>
      </c>
      <c r="H158" s="166" t="s">
        <v>136</v>
      </c>
      <c r="I158" s="166" t="s">
        <v>32</v>
      </c>
      <c r="J158" s="168">
        <f>1-(K158/O158)</f>
        <v>0.32540675844806011</v>
      </c>
      <c r="K158" s="169">
        <v>5390</v>
      </c>
      <c r="L158" s="70">
        <f>K158+W158</f>
        <v>7890</v>
      </c>
      <c r="M158" s="70">
        <f>K158+X158</f>
        <v>9380</v>
      </c>
      <c r="N158" s="87">
        <f>K158+Y158</f>
        <v>15380</v>
      </c>
      <c r="O158" s="27">
        <v>7990</v>
      </c>
      <c r="P158" s="37">
        <f>K158/25.5</f>
        <v>211.37254901960785</v>
      </c>
      <c r="Q158" s="38">
        <f>K158/5.889</f>
        <v>915.26574970283571</v>
      </c>
      <c r="R158" s="38">
        <f>(C158+1)*6.25+Q158</f>
        <v>965.26574970283571</v>
      </c>
      <c r="S158" s="20">
        <v>23.2</v>
      </c>
      <c r="T158" s="67">
        <v>4</v>
      </c>
      <c r="U158" s="67">
        <v>4</v>
      </c>
      <c r="W158" s="23">
        <v>2500</v>
      </c>
      <c r="X158" s="23">
        <v>3990</v>
      </c>
      <c r="Y158" s="23">
        <v>9990</v>
      </c>
    </row>
    <row r="159" spans="1:26" x14ac:dyDescent="0.3">
      <c r="A159" s="94">
        <v>43638</v>
      </c>
      <c r="B159" s="51">
        <v>43645</v>
      </c>
      <c r="C159" s="33">
        <f t="shared" si="94"/>
        <v>7</v>
      </c>
      <c r="D159" s="64" t="s">
        <v>112</v>
      </c>
      <c r="E159" s="40" t="s">
        <v>19</v>
      </c>
      <c r="F159" s="154" t="str">
        <f>HYPERLINK("https://www.ckvt.cz/apartmany/chorvatsko/stredni-dalmacie/brist/vila-marko","Vila MARKO")</f>
        <v>Vila MARKO</v>
      </c>
      <c r="G159" s="40" t="s">
        <v>5</v>
      </c>
      <c r="H159" s="40" t="s">
        <v>136</v>
      </c>
      <c r="I159" s="40" t="s">
        <v>117</v>
      </c>
      <c r="J159" s="99">
        <f t="shared" si="95"/>
        <v>0.28037383177570097</v>
      </c>
      <c r="K159" s="210">
        <v>5390</v>
      </c>
      <c r="L159" s="34">
        <f t="shared" si="91"/>
        <v>7890</v>
      </c>
      <c r="M159" s="34">
        <f t="shared" si="92"/>
        <v>9380</v>
      </c>
      <c r="N159" s="52">
        <f t="shared" si="93"/>
        <v>15380</v>
      </c>
      <c r="O159" s="27">
        <v>7490</v>
      </c>
      <c r="P159" s="37">
        <f t="shared" si="96"/>
        <v>211.37254901960785</v>
      </c>
      <c r="Q159" s="38">
        <f t="shared" si="97"/>
        <v>915.26574970283571</v>
      </c>
      <c r="R159" s="38">
        <f t="shared" si="98"/>
        <v>965.26574970283571</v>
      </c>
      <c r="S159" s="18">
        <v>22.1</v>
      </c>
      <c r="T159" s="65" t="s">
        <v>126</v>
      </c>
      <c r="U159" s="65" t="s">
        <v>126</v>
      </c>
      <c r="W159" s="23">
        <v>2500</v>
      </c>
      <c r="X159" s="23">
        <v>3990</v>
      </c>
      <c r="Y159" s="23">
        <v>9990</v>
      </c>
    </row>
    <row r="160" spans="1:26" hidden="1" x14ac:dyDescent="0.3">
      <c r="A160" s="162">
        <v>43638</v>
      </c>
      <c r="B160" s="163">
        <v>43645</v>
      </c>
      <c r="C160" s="164">
        <f t="shared" si="94"/>
        <v>7</v>
      </c>
      <c r="D160" s="165" t="s">
        <v>112</v>
      </c>
      <c r="E160" s="166" t="s">
        <v>19</v>
      </c>
      <c r="F160" s="167" t="str">
        <f>HYPERLINK("https://www.ckvt.cz/apartmany/chorvatsko/stredni-dalmacie/brist/vila-marko","Vila MARKO")</f>
        <v>Vila MARKO</v>
      </c>
      <c r="G160" s="166" t="s">
        <v>5</v>
      </c>
      <c r="H160" s="166" t="s">
        <v>136</v>
      </c>
      <c r="I160" s="166" t="s">
        <v>37</v>
      </c>
      <c r="J160" s="168">
        <f t="shared" si="95"/>
        <v>0.28037383177570097</v>
      </c>
      <c r="K160" s="169">
        <v>5390</v>
      </c>
      <c r="L160" s="70">
        <f t="shared" si="91"/>
        <v>7890</v>
      </c>
      <c r="M160" s="70">
        <f t="shared" si="92"/>
        <v>9380</v>
      </c>
      <c r="N160" s="87">
        <f t="shared" si="93"/>
        <v>15380</v>
      </c>
      <c r="O160" s="27">
        <v>7490</v>
      </c>
      <c r="P160" s="37">
        <f t="shared" si="96"/>
        <v>211.37254901960785</v>
      </c>
      <c r="Q160" s="38">
        <f t="shared" si="97"/>
        <v>915.26574970283571</v>
      </c>
      <c r="R160" s="38">
        <f t="shared" si="98"/>
        <v>965.26574970283571</v>
      </c>
      <c r="S160" s="18">
        <v>22.1</v>
      </c>
      <c r="T160" s="66">
        <v>1</v>
      </c>
      <c r="U160" s="65" t="s">
        <v>109</v>
      </c>
      <c r="W160" s="23">
        <v>2500</v>
      </c>
      <c r="X160" s="23">
        <v>3990</v>
      </c>
      <c r="Y160" s="23">
        <v>9990</v>
      </c>
    </row>
    <row r="161" spans="1:26" hidden="1" x14ac:dyDescent="0.3">
      <c r="A161" s="162">
        <v>43638</v>
      </c>
      <c r="B161" s="163">
        <v>43645</v>
      </c>
      <c r="C161" s="164">
        <f t="shared" si="94"/>
        <v>7</v>
      </c>
      <c r="D161" s="165" t="s">
        <v>112</v>
      </c>
      <c r="E161" s="166" t="s">
        <v>19</v>
      </c>
      <c r="F161" s="167" t="str">
        <f>HYPERLINK("https://www.ckvt.cz/apartmany/chorvatsko/stredni-dalmacie/brist/vila-marko","Vila MARKO")</f>
        <v>Vila MARKO</v>
      </c>
      <c r="G161" s="166" t="s">
        <v>5</v>
      </c>
      <c r="H161" s="166" t="s">
        <v>136</v>
      </c>
      <c r="I161" s="166" t="s">
        <v>39</v>
      </c>
      <c r="J161" s="168">
        <f t="shared" si="95"/>
        <v>0.28037383177570097</v>
      </c>
      <c r="K161" s="169">
        <v>5390</v>
      </c>
      <c r="L161" s="70">
        <f t="shared" si="91"/>
        <v>7890</v>
      </c>
      <c r="M161" s="70">
        <f t="shared" si="92"/>
        <v>9380</v>
      </c>
      <c r="N161" s="87">
        <f t="shared" si="93"/>
        <v>15380</v>
      </c>
      <c r="O161" s="27">
        <v>7490</v>
      </c>
      <c r="P161" s="37">
        <f t="shared" si="96"/>
        <v>211.37254901960785</v>
      </c>
      <c r="Q161" s="38">
        <f t="shared" si="97"/>
        <v>915.26574970283571</v>
      </c>
      <c r="R161" s="38">
        <f t="shared" si="98"/>
        <v>965.26574970283571</v>
      </c>
      <c r="S161" s="18">
        <v>22.2</v>
      </c>
      <c r="T161" s="66">
        <v>2</v>
      </c>
      <c r="U161" s="67">
        <v>0</v>
      </c>
      <c r="W161" s="23">
        <v>2500</v>
      </c>
      <c r="X161" s="23">
        <v>3990</v>
      </c>
      <c r="Y161" s="23">
        <v>9990</v>
      </c>
    </row>
    <row r="162" spans="1:26" hidden="1" x14ac:dyDescent="0.3">
      <c r="A162" s="162">
        <v>43638</v>
      </c>
      <c r="B162" s="163">
        <v>43645</v>
      </c>
      <c r="C162" s="164">
        <f t="shared" si="94"/>
        <v>7</v>
      </c>
      <c r="D162" s="165" t="s">
        <v>112</v>
      </c>
      <c r="E162" s="166" t="s">
        <v>19</v>
      </c>
      <c r="F162" s="167" t="str">
        <f>HYPERLINK("https://www.ckvt.cz/apartmany/chorvatsko/stredni-dalmacie/brist/vila-marko","Vila MARKO")</f>
        <v>Vila MARKO</v>
      </c>
      <c r="G162" s="166" t="s">
        <v>5</v>
      </c>
      <c r="H162" s="166" t="s">
        <v>136</v>
      </c>
      <c r="I162" s="166" t="s">
        <v>38</v>
      </c>
      <c r="J162" s="168">
        <f t="shared" si="95"/>
        <v>0.30808729139922975</v>
      </c>
      <c r="K162" s="169">
        <v>5390</v>
      </c>
      <c r="L162" s="70">
        <f t="shared" si="91"/>
        <v>7890</v>
      </c>
      <c r="M162" s="70">
        <f t="shared" si="92"/>
        <v>9380</v>
      </c>
      <c r="N162" s="87">
        <f t="shared" si="93"/>
        <v>15380</v>
      </c>
      <c r="O162" s="27">
        <v>7790</v>
      </c>
      <c r="P162" s="37">
        <f t="shared" si="96"/>
        <v>211.37254901960785</v>
      </c>
      <c r="Q162" s="38">
        <f t="shared" si="97"/>
        <v>915.26574970283571</v>
      </c>
      <c r="R162" s="38">
        <f t="shared" si="98"/>
        <v>965.26574970283571</v>
      </c>
      <c r="S162" s="18">
        <v>22.3</v>
      </c>
      <c r="T162" s="66">
        <v>4</v>
      </c>
      <c r="U162" s="67">
        <v>3</v>
      </c>
      <c r="W162" s="23">
        <v>2500</v>
      </c>
      <c r="X162" s="23">
        <v>3990</v>
      </c>
      <c r="Y162" s="23">
        <v>9990</v>
      </c>
    </row>
    <row r="163" spans="1:26" x14ac:dyDescent="0.3">
      <c r="A163" s="94">
        <v>43638</v>
      </c>
      <c r="B163" s="51">
        <v>43645</v>
      </c>
      <c r="C163" s="33">
        <f>B163-A163</f>
        <v>7</v>
      </c>
      <c r="D163" s="64" t="s">
        <v>112</v>
      </c>
      <c r="E163" s="40" t="s">
        <v>20</v>
      </c>
      <c r="F163" s="154" t="str">
        <f>HYPERLINK("https://www.ckvt.cz/hotely/chorvatsko/stredni-dalmacie/gradac/penzion-posejdon","Penzion POSEJDON")</f>
        <v>Penzion POSEJDON</v>
      </c>
      <c r="G163" s="40" t="s">
        <v>29</v>
      </c>
      <c r="H163" s="40" t="s">
        <v>136</v>
      </c>
      <c r="I163" s="40" t="s">
        <v>117</v>
      </c>
      <c r="J163" s="99">
        <f>1-(K163/O163)</f>
        <v>0.32540675844806011</v>
      </c>
      <c r="K163" s="210">
        <v>5390</v>
      </c>
      <c r="L163" s="34">
        <f>K163+W163</f>
        <v>7890</v>
      </c>
      <c r="M163" s="34">
        <f>K163+X163</f>
        <v>9380</v>
      </c>
      <c r="N163" s="52">
        <f>K163+Y163</f>
        <v>15380</v>
      </c>
      <c r="O163" s="27">
        <v>7990</v>
      </c>
      <c r="P163" s="37">
        <f>K163/25.5</f>
        <v>211.37254901960785</v>
      </c>
      <c r="Q163" s="38">
        <f>K163/5.889</f>
        <v>915.26574970283571</v>
      </c>
      <c r="R163" s="38">
        <f>(C163+1)*6.25+Q163</f>
        <v>965.26574970283571</v>
      </c>
      <c r="S163" s="20">
        <v>25.1</v>
      </c>
      <c r="T163" s="65" t="s">
        <v>126</v>
      </c>
      <c r="U163" s="65" t="s">
        <v>126</v>
      </c>
      <c r="W163" s="23">
        <v>2500</v>
      </c>
      <c r="X163" s="23">
        <v>3990</v>
      </c>
      <c r="Y163" s="23">
        <v>9990</v>
      </c>
    </row>
    <row r="164" spans="1:26" hidden="1" x14ac:dyDescent="0.3">
      <c r="A164" s="162">
        <v>43638</v>
      </c>
      <c r="B164" s="163">
        <v>43645</v>
      </c>
      <c r="C164" s="164">
        <f>B164-A164</f>
        <v>7</v>
      </c>
      <c r="D164" s="165" t="s">
        <v>112</v>
      </c>
      <c r="E164" s="166" t="s">
        <v>20</v>
      </c>
      <c r="F164" s="167" t="str">
        <f>HYPERLINK("https://www.ckvt.cz/hotely/chorvatsko/stredni-dalmacie/gradac/penzion-posejdon","Penzion POSEJDON")</f>
        <v>Penzion POSEJDON</v>
      </c>
      <c r="G164" s="166" t="s">
        <v>29</v>
      </c>
      <c r="H164" s="166" t="s">
        <v>136</v>
      </c>
      <c r="I164" s="166" t="s">
        <v>30</v>
      </c>
      <c r="J164" s="168">
        <f>1-(K164/O164)</f>
        <v>0.32540675844806011</v>
      </c>
      <c r="K164" s="169">
        <v>5390</v>
      </c>
      <c r="L164" s="70">
        <f>K164+W164</f>
        <v>7890</v>
      </c>
      <c r="M164" s="70">
        <f>K164+X164</f>
        <v>9380</v>
      </c>
      <c r="N164" s="87">
        <f>K164+Y164</f>
        <v>15380</v>
      </c>
      <c r="O164" s="27">
        <v>7990</v>
      </c>
      <c r="P164" s="37">
        <f>K164/25.5</f>
        <v>211.37254901960785</v>
      </c>
      <c r="Q164" s="38">
        <f>K164/5.889</f>
        <v>915.26574970283571</v>
      </c>
      <c r="R164" s="38">
        <f>(C164+1)*6.25+Q164</f>
        <v>965.26574970283571</v>
      </c>
      <c r="S164" s="20">
        <v>25.1</v>
      </c>
      <c r="T164" s="67">
        <v>2</v>
      </c>
      <c r="U164" s="67">
        <v>2</v>
      </c>
      <c r="W164" s="23">
        <v>2500</v>
      </c>
      <c r="X164" s="23">
        <v>3990</v>
      </c>
      <c r="Y164" s="23">
        <v>9990</v>
      </c>
    </row>
    <row r="165" spans="1:26" hidden="1" x14ac:dyDescent="0.3">
      <c r="A165" s="162">
        <v>43638</v>
      </c>
      <c r="B165" s="163">
        <v>43645</v>
      </c>
      <c r="C165" s="164">
        <f>B165-A165</f>
        <v>7</v>
      </c>
      <c r="D165" s="165" t="s">
        <v>112</v>
      </c>
      <c r="E165" s="166" t="s">
        <v>20</v>
      </c>
      <c r="F165" s="167" t="str">
        <f>HYPERLINK("https://www.ckvt.cz/hotely/chorvatsko/stredni-dalmacie/gradac/penzion-posejdon","Penzion POSEJDON")</f>
        <v>Penzion POSEJDON</v>
      </c>
      <c r="G165" s="166" t="s">
        <v>29</v>
      </c>
      <c r="H165" s="166" t="s">
        <v>136</v>
      </c>
      <c r="I165" s="166" t="s">
        <v>31</v>
      </c>
      <c r="J165" s="168">
        <f>1-(K165/O165)</f>
        <v>0.32540675844806011</v>
      </c>
      <c r="K165" s="169">
        <v>5390</v>
      </c>
      <c r="L165" s="70">
        <f>K165+W165</f>
        <v>7890</v>
      </c>
      <c r="M165" s="70">
        <f>K165+X165</f>
        <v>9380</v>
      </c>
      <c r="N165" s="87">
        <f>K165+Y165</f>
        <v>15380</v>
      </c>
      <c r="O165" s="27">
        <v>7990</v>
      </c>
      <c r="P165" s="37">
        <f>K165/25.5</f>
        <v>211.37254901960785</v>
      </c>
      <c r="Q165" s="38">
        <f>K165/5.889</f>
        <v>915.26574970283571</v>
      </c>
      <c r="R165" s="38">
        <f>(C165+1)*6.25+Q165</f>
        <v>965.26574970283571</v>
      </c>
      <c r="S165" s="20">
        <v>25.2</v>
      </c>
      <c r="T165" s="67">
        <v>4</v>
      </c>
      <c r="U165" s="67">
        <v>4</v>
      </c>
      <c r="W165" s="23">
        <v>2500</v>
      </c>
      <c r="X165" s="23">
        <v>3990</v>
      </c>
      <c r="Y165" s="23">
        <v>9990</v>
      </c>
    </row>
    <row r="166" spans="1:26" hidden="1" x14ac:dyDescent="0.3">
      <c r="A166" s="162">
        <v>43638</v>
      </c>
      <c r="B166" s="163">
        <v>43645</v>
      </c>
      <c r="C166" s="164">
        <f>B166-A166</f>
        <v>7</v>
      </c>
      <c r="D166" s="165" t="s">
        <v>112</v>
      </c>
      <c r="E166" s="166" t="s">
        <v>20</v>
      </c>
      <c r="F166" s="167" t="str">
        <f>HYPERLINK("https://www.ckvt.cz/hotely/chorvatsko/stredni-dalmacie/gradac/penzion-posejdon","Penzion POSEJDON")</f>
        <v>Penzion POSEJDON</v>
      </c>
      <c r="G166" s="166" t="s">
        <v>29</v>
      </c>
      <c r="H166" s="166" t="s">
        <v>136</v>
      </c>
      <c r="I166" s="166" t="s">
        <v>33</v>
      </c>
      <c r="J166" s="168">
        <f>1-(K166/O166)</f>
        <v>0.27744270205066346</v>
      </c>
      <c r="K166" s="169">
        <v>5990</v>
      </c>
      <c r="L166" s="70">
        <f>K166+W166</f>
        <v>8490</v>
      </c>
      <c r="M166" s="70">
        <f>K166+X166</f>
        <v>9980</v>
      </c>
      <c r="N166" s="87">
        <f>K166+Y166</f>
        <v>15980</v>
      </c>
      <c r="O166" s="27">
        <v>8290</v>
      </c>
      <c r="P166" s="37">
        <f>K166/25.5</f>
        <v>234.90196078431373</v>
      </c>
      <c r="Q166" s="38">
        <f>K166/5.889</f>
        <v>1017.1506197996264</v>
      </c>
      <c r="R166" s="38">
        <f>(C166+1)*6.25+Q166</f>
        <v>1067.1506197996264</v>
      </c>
      <c r="S166" s="20">
        <v>25.3</v>
      </c>
      <c r="T166" s="67">
        <v>1</v>
      </c>
      <c r="U166" s="67">
        <v>1</v>
      </c>
      <c r="W166" s="23">
        <v>2500</v>
      </c>
      <c r="X166" s="23">
        <v>3990</v>
      </c>
      <c r="Y166" s="23">
        <v>9990</v>
      </c>
    </row>
    <row r="167" spans="1:26" hidden="1" x14ac:dyDescent="0.3">
      <c r="A167" s="162">
        <v>43638</v>
      </c>
      <c r="B167" s="163">
        <v>43645</v>
      </c>
      <c r="C167" s="164">
        <f>B167-A167</f>
        <v>7</v>
      </c>
      <c r="D167" s="165" t="s">
        <v>112</v>
      </c>
      <c r="E167" s="166" t="s">
        <v>20</v>
      </c>
      <c r="F167" s="167" t="str">
        <f>HYPERLINK("https://www.ckvt.cz/hotely/chorvatsko/stredni-dalmacie/gradac/penzion-posejdon","Penzion POSEJDON")</f>
        <v>Penzion POSEJDON</v>
      </c>
      <c r="G167" s="166" t="s">
        <v>29</v>
      </c>
      <c r="H167" s="166" t="s">
        <v>136</v>
      </c>
      <c r="I167" s="166" t="s">
        <v>32</v>
      </c>
      <c r="J167" s="168">
        <f>1-(K167/O167)</f>
        <v>0.27744270205066346</v>
      </c>
      <c r="K167" s="169">
        <v>5990</v>
      </c>
      <c r="L167" s="70">
        <f>K167+W167</f>
        <v>8490</v>
      </c>
      <c r="M167" s="70">
        <f>K167+X167</f>
        <v>9980</v>
      </c>
      <c r="N167" s="87">
        <f>K167+Y167</f>
        <v>15980</v>
      </c>
      <c r="O167" s="27">
        <v>8290</v>
      </c>
      <c r="P167" s="37">
        <f>K167/25.5</f>
        <v>234.90196078431373</v>
      </c>
      <c r="Q167" s="38">
        <f>K167/5.889</f>
        <v>1017.1506197996264</v>
      </c>
      <c r="R167" s="38">
        <f>(C167+1)*6.25+Q167</f>
        <v>1067.1506197996264</v>
      </c>
      <c r="S167" s="20">
        <v>25.4</v>
      </c>
      <c r="T167" s="67">
        <v>2</v>
      </c>
      <c r="U167" s="67">
        <v>2</v>
      </c>
      <c r="W167" s="23">
        <v>2500</v>
      </c>
      <c r="X167" s="23">
        <v>3990</v>
      </c>
      <c r="Y167" s="23">
        <v>9990</v>
      </c>
    </row>
    <row r="168" spans="1:26" x14ac:dyDescent="0.3">
      <c r="A168" s="156">
        <v>43638</v>
      </c>
      <c r="B168" s="51">
        <v>43645</v>
      </c>
      <c r="C168" s="33">
        <f t="shared" ref="C168:C173" si="113">B168-A168</f>
        <v>7</v>
      </c>
      <c r="D168" s="64" t="s">
        <v>112</v>
      </c>
      <c r="E168" s="40" t="s">
        <v>18</v>
      </c>
      <c r="F168" s="154" t="str">
        <f t="shared" ref="F168:F173" si="114">HYPERLINK("https://www.ckvt.cz/hotely/chorvatsko/stredni-dalmacie/makarska/hotel-rivijera","Hotel RIVIJERA")</f>
        <v>Hotel RIVIJERA</v>
      </c>
      <c r="G168" s="40" t="s">
        <v>29</v>
      </c>
      <c r="H168" s="40" t="s">
        <v>136</v>
      </c>
      <c r="I168" s="40" t="s">
        <v>117</v>
      </c>
      <c r="J168" s="99">
        <f t="shared" ref="J168:J173" si="115">1-(K168/O168)</f>
        <v>0.34482758620689657</v>
      </c>
      <c r="K168" s="210">
        <v>5890</v>
      </c>
      <c r="L168" s="34">
        <f t="shared" ref="L168:L223" si="116">K168+W168</f>
        <v>8390</v>
      </c>
      <c r="M168" s="34">
        <f t="shared" ref="M168:M217" si="117">K168+X168</f>
        <v>9880</v>
      </c>
      <c r="N168" s="52">
        <f t="shared" ref="N168:N217" si="118">K168+Y168</f>
        <v>15880</v>
      </c>
      <c r="O168" s="27">
        <v>8990</v>
      </c>
      <c r="P168" s="37">
        <f t="shared" ref="P168:P173" si="119">K168/25.5</f>
        <v>230.98039215686273</v>
      </c>
      <c r="Q168" s="38">
        <f t="shared" ref="Q168:Q173" si="120">K168/5.889</f>
        <v>1000.169808116828</v>
      </c>
      <c r="R168" s="38">
        <f t="shared" ref="R168:R173" si="121">(C168+1)*6.25+Q168</f>
        <v>1050.1698081168279</v>
      </c>
      <c r="S168" s="20">
        <v>27.1</v>
      </c>
      <c r="T168" s="65" t="s">
        <v>126</v>
      </c>
      <c r="U168" s="65" t="s">
        <v>126</v>
      </c>
      <c r="V168" s="23">
        <v>6190</v>
      </c>
      <c r="W168" s="23">
        <v>2500</v>
      </c>
      <c r="X168" s="23">
        <v>3990</v>
      </c>
      <c r="Y168" s="23">
        <v>9990</v>
      </c>
    </row>
    <row r="169" spans="1:26" hidden="1" x14ac:dyDescent="0.3">
      <c r="A169" s="177">
        <v>43638</v>
      </c>
      <c r="B169" s="163">
        <v>43645</v>
      </c>
      <c r="C169" s="164">
        <f t="shared" si="113"/>
        <v>7</v>
      </c>
      <c r="D169" s="165" t="s">
        <v>112</v>
      </c>
      <c r="E169" s="166" t="s">
        <v>18</v>
      </c>
      <c r="F169" s="167" t="str">
        <f t="shared" si="114"/>
        <v>Hotel RIVIJERA</v>
      </c>
      <c r="G169" s="166" t="s">
        <v>29</v>
      </c>
      <c r="H169" s="166" t="s">
        <v>136</v>
      </c>
      <c r="I169" s="166" t="s">
        <v>40</v>
      </c>
      <c r="J169" s="168">
        <f t="shared" si="115"/>
        <v>0.34482758620689657</v>
      </c>
      <c r="K169" s="169">
        <v>5890</v>
      </c>
      <c r="L169" s="70">
        <f t="shared" si="116"/>
        <v>8390</v>
      </c>
      <c r="M169" s="70">
        <f t="shared" si="117"/>
        <v>9880</v>
      </c>
      <c r="N169" s="87">
        <f t="shared" si="118"/>
        <v>15880</v>
      </c>
      <c r="O169" s="27">
        <v>8990</v>
      </c>
      <c r="P169" s="37">
        <f t="shared" si="119"/>
        <v>230.98039215686273</v>
      </c>
      <c r="Q169" s="38">
        <f t="shared" si="120"/>
        <v>1000.169808116828</v>
      </c>
      <c r="R169" s="38">
        <f t="shared" si="121"/>
        <v>1050.1698081168279</v>
      </c>
      <c r="S169" s="20">
        <v>27.1</v>
      </c>
      <c r="T169" s="23">
        <v>15</v>
      </c>
      <c r="U169" s="22">
        <v>16</v>
      </c>
      <c r="W169" s="23">
        <v>2500</v>
      </c>
      <c r="X169" s="23">
        <v>3990</v>
      </c>
      <c r="Y169" s="23">
        <v>9990</v>
      </c>
    </row>
    <row r="170" spans="1:26" hidden="1" x14ac:dyDescent="0.3">
      <c r="A170" s="177">
        <v>43638</v>
      </c>
      <c r="B170" s="163">
        <v>43645</v>
      </c>
      <c r="C170" s="164">
        <f t="shared" si="113"/>
        <v>7</v>
      </c>
      <c r="D170" s="165" t="s">
        <v>112</v>
      </c>
      <c r="E170" s="166" t="s">
        <v>18</v>
      </c>
      <c r="F170" s="167" t="str">
        <f t="shared" si="114"/>
        <v>Hotel RIVIJERA</v>
      </c>
      <c r="G170" s="166" t="s">
        <v>29</v>
      </c>
      <c r="H170" s="166" t="s">
        <v>136</v>
      </c>
      <c r="I170" s="166" t="s">
        <v>33</v>
      </c>
      <c r="J170" s="168">
        <f t="shared" si="115"/>
        <v>0.34482758620689657</v>
      </c>
      <c r="K170" s="169">
        <v>5890</v>
      </c>
      <c r="L170" s="70">
        <f t="shared" si="116"/>
        <v>8390</v>
      </c>
      <c r="M170" s="70">
        <f t="shared" si="117"/>
        <v>9880</v>
      </c>
      <c r="N170" s="87">
        <f t="shared" si="118"/>
        <v>15880</v>
      </c>
      <c r="O170" s="27">
        <v>8990</v>
      </c>
      <c r="P170" s="37">
        <f t="shared" si="119"/>
        <v>230.98039215686273</v>
      </c>
      <c r="Q170" s="38">
        <f t="shared" si="120"/>
        <v>1000.169808116828</v>
      </c>
      <c r="R170" s="38">
        <f t="shared" si="121"/>
        <v>1050.1698081168279</v>
      </c>
      <c r="S170" s="20">
        <v>27.2</v>
      </c>
      <c r="T170" s="23">
        <v>6</v>
      </c>
      <c r="U170" s="22">
        <v>6</v>
      </c>
      <c r="W170" s="23">
        <v>2500</v>
      </c>
      <c r="X170" s="23">
        <v>3990</v>
      </c>
      <c r="Y170" s="23">
        <v>9990</v>
      </c>
    </row>
    <row r="171" spans="1:26" hidden="1" x14ac:dyDescent="0.3">
      <c r="A171" s="177">
        <v>43638</v>
      </c>
      <c r="B171" s="163">
        <v>43645</v>
      </c>
      <c r="C171" s="164">
        <f t="shared" si="113"/>
        <v>7</v>
      </c>
      <c r="D171" s="165" t="s">
        <v>112</v>
      </c>
      <c r="E171" s="166" t="s">
        <v>18</v>
      </c>
      <c r="F171" s="167" t="str">
        <f t="shared" si="114"/>
        <v>Hotel RIVIJERA</v>
      </c>
      <c r="G171" s="166" t="s">
        <v>29</v>
      </c>
      <c r="H171" s="166" t="s">
        <v>136</v>
      </c>
      <c r="I171" s="166" t="s">
        <v>108</v>
      </c>
      <c r="J171" s="168">
        <f t="shared" si="115"/>
        <v>0.32665964172813489</v>
      </c>
      <c r="K171" s="169">
        <v>6390</v>
      </c>
      <c r="L171" s="70">
        <f t="shared" si="116"/>
        <v>8890</v>
      </c>
      <c r="M171" s="70">
        <f t="shared" si="117"/>
        <v>10380</v>
      </c>
      <c r="N171" s="87">
        <f t="shared" si="118"/>
        <v>16380</v>
      </c>
      <c r="O171" s="27">
        <v>9490</v>
      </c>
      <c r="P171" s="37">
        <f t="shared" si="119"/>
        <v>250.58823529411765</v>
      </c>
      <c r="Q171" s="38">
        <f t="shared" si="120"/>
        <v>1085.0738665308202</v>
      </c>
      <c r="R171" s="38">
        <f t="shared" si="121"/>
        <v>1135.0738665308202</v>
      </c>
      <c r="S171" s="20">
        <v>27.3</v>
      </c>
      <c r="T171" s="23">
        <v>10</v>
      </c>
      <c r="U171" s="22">
        <v>7</v>
      </c>
      <c r="W171" s="23">
        <v>2500</v>
      </c>
      <c r="X171" s="23">
        <v>3990</v>
      </c>
      <c r="Y171" s="23">
        <v>9990</v>
      </c>
    </row>
    <row r="172" spans="1:26" hidden="1" x14ac:dyDescent="0.3">
      <c r="A172" s="177">
        <v>43638</v>
      </c>
      <c r="B172" s="163">
        <v>43645</v>
      </c>
      <c r="C172" s="164">
        <f t="shared" si="113"/>
        <v>7</v>
      </c>
      <c r="D172" s="165" t="s">
        <v>112</v>
      </c>
      <c r="E172" s="166" t="s">
        <v>18</v>
      </c>
      <c r="F172" s="167" t="str">
        <f t="shared" si="114"/>
        <v>Hotel RIVIJERA</v>
      </c>
      <c r="G172" s="166" t="s">
        <v>29</v>
      </c>
      <c r="H172" s="166" t="s">
        <v>136</v>
      </c>
      <c r="I172" s="166" t="s">
        <v>42</v>
      </c>
      <c r="J172" s="168">
        <f t="shared" si="115"/>
        <v>0.3003003003003003</v>
      </c>
      <c r="K172" s="169">
        <v>6990</v>
      </c>
      <c r="L172" s="70">
        <f t="shared" si="116"/>
        <v>9490</v>
      </c>
      <c r="M172" s="70">
        <f t="shared" si="117"/>
        <v>10980</v>
      </c>
      <c r="N172" s="87">
        <f t="shared" si="118"/>
        <v>16980</v>
      </c>
      <c r="O172" s="27">
        <v>9990</v>
      </c>
      <c r="P172" s="37">
        <f t="shared" si="119"/>
        <v>274.11764705882354</v>
      </c>
      <c r="Q172" s="38">
        <f t="shared" si="120"/>
        <v>1186.9587366276107</v>
      </c>
      <c r="R172" s="38">
        <f t="shared" si="121"/>
        <v>1236.9587366276107</v>
      </c>
      <c r="S172" s="20">
        <v>27.4</v>
      </c>
      <c r="T172" s="23">
        <v>1</v>
      </c>
      <c r="U172" s="22">
        <v>1</v>
      </c>
      <c r="W172" s="23">
        <v>2500</v>
      </c>
      <c r="X172" s="23">
        <v>3990</v>
      </c>
      <c r="Y172" s="23">
        <v>9990</v>
      </c>
    </row>
    <row r="173" spans="1:26" customFormat="1" hidden="1" x14ac:dyDescent="0.3">
      <c r="A173" s="178">
        <v>43638</v>
      </c>
      <c r="B173" s="171">
        <v>43645</v>
      </c>
      <c r="C173" s="172">
        <f t="shared" si="113"/>
        <v>7</v>
      </c>
      <c r="D173" s="173" t="s">
        <v>112</v>
      </c>
      <c r="E173" s="174" t="s">
        <v>18</v>
      </c>
      <c r="F173" s="175" t="str">
        <f t="shared" si="114"/>
        <v>Hotel RIVIJERA</v>
      </c>
      <c r="G173" s="174" t="s">
        <v>29</v>
      </c>
      <c r="H173" s="174" t="s">
        <v>136</v>
      </c>
      <c r="I173" s="174" t="s">
        <v>41</v>
      </c>
      <c r="J173" s="176">
        <f t="shared" si="115"/>
        <v>4.7664442326024736E-2</v>
      </c>
      <c r="K173" s="212">
        <v>9990</v>
      </c>
      <c r="L173" s="79">
        <f t="shared" si="116"/>
        <v>12490</v>
      </c>
      <c r="M173" s="79">
        <f t="shared" si="117"/>
        <v>13980</v>
      </c>
      <c r="N173" s="88">
        <f t="shared" si="118"/>
        <v>19980</v>
      </c>
      <c r="O173" s="27">
        <v>10490</v>
      </c>
      <c r="P173" s="6">
        <f t="shared" si="119"/>
        <v>391.76470588235293</v>
      </c>
      <c r="Q173" s="7">
        <f t="shared" si="120"/>
        <v>1696.3830871115638</v>
      </c>
      <c r="R173" s="38">
        <f t="shared" si="121"/>
        <v>1746.3830871115638</v>
      </c>
      <c r="S173" s="20">
        <v>27.5</v>
      </c>
      <c r="T173" s="23">
        <v>0</v>
      </c>
      <c r="U173" s="22">
        <v>0</v>
      </c>
      <c r="V173" s="23"/>
      <c r="W173">
        <v>2500</v>
      </c>
      <c r="X173" s="23">
        <v>3990</v>
      </c>
      <c r="Y173" s="23">
        <v>9990</v>
      </c>
      <c r="Z173" s="23"/>
    </row>
    <row r="174" spans="1:26" customFormat="1" x14ac:dyDescent="0.3">
      <c r="A174" s="95">
        <v>43638</v>
      </c>
      <c r="B174" s="4">
        <v>43645</v>
      </c>
      <c r="C174" s="2">
        <f t="shared" ref="C174:C178" si="122">B174-A174</f>
        <v>7</v>
      </c>
      <c r="D174" s="92" t="s">
        <v>112</v>
      </c>
      <c r="E174" s="1" t="s">
        <v>20</v>
      </c>
      <c r="F174" s="155" t="str">
        <f>HYPERLINK("https://www.ckvt.cz/hotely/chorvatsko/stredni-dalmacie/gradac/hotel-neptun","Hotel NEPTUN")</f>
        <v>Hotel NEPTUN</v>
      </c>
      <c r="G174" s="1" t="s">
        <v>5</v>
      </c>
      <c r="H174" s="1" t="s">
        <v>136</v>
      </c>
      <c r="I174" s="40" t="s">
        <v>117</v>
      </c>
      <c r="J174" s="100">
        <f t="shared" ref="J174:J178" si="123">1-(K174/O174)</f>
        <v>0.29446407538280328</v>
      </c>
      <c r="K174" s="209">
        <v>5990</v>
      </c>
      <c r="L174" s="11">
        <f t="shared" si="116"/>
        <v>8490</v>
      </c>
      <c r="M174" s="11">
        <f t="shared" si="117"/>
        <v>9980</v>
      </c>
      <c r="N174" s="17">
        <f t="shared" si="118"/>
        <v>15980</v>
      </c>
      <c r="O174" s="27">
        <v>8490</v>
      </c>
      <c r="P174" s="6">
        <f t="shared" ref="P174:P191" si="124">K174/25.5</f>
        <v>234.90196078431373</v>
      </c>
      <c r="Q174" s="7">
        <f t="shared" ref="Q174:Q191" si="125">K174/5.889</f>
        <v>1017.1506197996264</v>
      </c>
      <c r="R174" s="38">
        <f t="shared" ref="R174:R178" si="126">(C174+1)*6.25+Q174</f>
        <v>1067.1506197996264</v>
      </c>
      <c r="S174" s="20">
        <v>26.1</v>
      </c>
      <c r="T174" s="65" t="s">
        <v>126</v>
      </c>
      <c r="U174" s="65" t="s">
        <v>126</v>
      </c>
      <c r="W174">
        <v>2500</v>
      </c>
      <c r="X174" s="23">
        <v>3990</v>
      </c>
      <c r="Y174" s="23">
        <v>9990</v>
      </c>
      <c r="Z174" s="23"/>
    </row>
    <row r="175" spans="1:26" customFormat="1" hidden="1" x14ac:dyDescent="0.3">
      <c r="A175" s="170">
        <v>43638</v>
      </c>
      <c r="B175" s="171">
        <v>43645</v>
      </c>
      <c r="C175" s="172">
        <f t="shared" si="122"/>
        <v>7</v>
      </c>
      <c r="D175" s="173" t="s">
        <v>112</v>
      </c>
      <c r="E175" s="174" t="s">
        <v>20</v>
      </c>
      <c r="F175" s="175" t="str">
        <f>HYPERLINK("https://www.ckvt.cz/hotely/chorvatsko/stredni-dalmacie/gradac/hotel-neptun","Hotel NEPTUN")</f>
        <v>Hotel NEPTUN</v>
      </c>
      <c r="G175" s="174" t="s">
        <v>5</v>
      </c>
      <c r="H175" s="174" t="s">
        <v>136</v>
      </c>
      <c r="I175" s="174" t="s">
        <v>30</v>
      </c>
      <c r="J175" s="176">
        <f t="shared" si="123"/>
        <v>0.29446407538280328</v>
      </c>
      <c r="K175" s="212">
        <v>5990</v>
      </c>
      <c r="L175" s="79">
        <f t="shared" si="116"/>
        <v>8490</v>
      </c>
      <c r="M175" s="79">
        <f t="shared" si="117"/>
        <v>9980</v>
      </c>
      <c r="N175" s="88">
        <f t="shared" si="118"/>
        <v>15980</v>
      </c>
      <c r="O175" s="27">
        <v>8490</v>
      </c>
      <c r="P175" s="6">
        <f t="shared" si="124"/>
        <v>234.90196078431373</v>
      </c>
      <c r="Q175" s="7">
        <f t="shared" si="125"/>
        <v>1017.1506197996264</v>
      </c>
      <c r="R175" s="38">
        <f t="shared" si="126"/>
        <v>1067.1506197996264</v>
      </c>
      <c r="S175" s="20">
        <v>26.1</v>
      </c>
      <c r="T175" s="68">
        <v>0</v>
      </c>
      <c r="U175" s="68">
        <v>0</v>
      </c>
      <c r="W175">
        <v>2500</v>
      </c>
      <c r="X175" s="23">
        <v>3990</v>
      </c>
      <c r="Y175" s="23">
        <v>9990</v>
      </c>
      <c r="Z175" s="23"/>
    </row>
    <row r="176" spans="1:26" hidden="1" x14ac:dyDescent="0.3">
      <c r="A176" s="162">
        <v>43638</v>
      </c>
      <c r="B176" s="163">
        <v>43645</v>
      </c>
      <c r="C176" s="164">
        <f t="shared" si="122"/>
        <v>7</v>
      </c>
      <c r="D176" s="165" t="s">
        <v>112</v>
      </c>
      <c r="E176" s="166" t="s">
        <v>20</v>
      </c>
      <c r="F176" s="167" t="str">
        <f>HYPERLINK("https://www.ckvt.cz/hotely/chorvatsko/stredni-dalmacie/gradac/hotel-neptun","Hotel NEPTUN")</f>
        <v>Hotel NEPTUN</v>
      </c>
      <c r="G176" s="166" t="s">
        <v>5</v>
      </c>
      <c r="H176" s="166" t="s">
        <v>136</v>
      </c>
      <c r="I176" s="166" t="s">
        <v>31</v>
      </c>
      <c r="J176" s="168">
        <f t="shared" si="123"/>
        <v>0.29446407538280328</v>
      </c>
      <c r="K176" s="169">
        <v>5990</v>
      </c>
      <c r="L176" s="70">
        <f t="shared" si="116"/>
        <v>8490</v>
      </c>
      <c r="M176" s="70">
        <f t="shared" si="117"/>
        <v>9980</v>
      </c>
      <c r="N176" s="87">
        <f t="shared" si="118"/>
        <v>15980</v>
      </c>
      <c r="O176" s="27">
        <v>8490</v>
      </c>
      <c r="P176" s="37">
        <f t="shared" si="124"/>
        <v>234.90196078431373</v>
      </c>
      <c r="Q176" s="38">
        <f t="shared" si="125"/>
        <v>1017.1506197996264</v>
      </c>
      <c r="R176" s="38">
        <f t="shared" si="126"/>
        <v>1067.1506197996264</v>
      </c>
      <c r="S176" s="20">
        <v>26.2</v>
      </c>
      <c r="T176" s="67">
        <v>3</v>
      </c>
      <c r="U176" s="67">
        <v>3</v>
      </c>
      <c r="W176" s="23">
        <v>2500</v>
      </c>
      <c r="X176" s="23">
        <v>3990</v>
      </c>
      <c r="Y176" s="23">
        <v>9990</v>
      </c>
    </row>
    <row r="177" spans="1:26" customFormat="1" hidden="1" x14ac:dyDescent="0.3">
      <c r="A177" s="170">
        <v>43638</v>
      </c>
      <c r="B177" s="171">
        <v>43645</v>
      </c>
      <c r="C177" s="172">
        <f t="shared" si="122"/>
        <v>7</v>
      </c>
      <c r="D177" s="173" t="s">
        <v>112</v>
      </c>
      <c r="E177" s="174" t="s">
        <v>20</v>
      </c>
      <c r="F177" s="175" t="str">
        <f>HYPERLINK("https://www.ckvt.cz/hotely/chorvatsko/stredni-dalmacie/gradac/hotel-neptun","Hotel NEPTUN")</f>
        <v>Hotel NEPTUN</v>
      </c>
      <c r="G177" s="174" t="s">
        <v>5</v>
      </c>
      <c r="H177" s="174" t="s">
        <v>136</v>
      </c>
      <c r="I177" s="174" t="s">
        <v>33</v>
      </c>
      <c r="J177" s="176">
        <f t="shared" si="123"/>
        <v>0.1251422070534699</v>
      </c>
      <c r="K177" s="212">
        <v>7690</v>
      </c>
      <c r="L177" s="79">
        <f t="shared" si="116"/>
        <v>10190</v>
      </c>
      <c r="M177" s="79">
        <f t="shared" si="117"/>
        <v>11680</v>
      </c>
      <c r="N177" s="88">
        <f t="shared" si="118"/>
        <v>17680</v>
      </c>
      <c r="O177" s="27">
        <v>8790</v>
      </c>
      <c r="P177" s="6">
        <f t="shared" si="124"/>
        <v>301.56862745098039</v>
      </c>
      <c r="Q177" s="7">
        <f t="shared" si="125"/>
        <v>1305.8244184071998</v>
      </c>
      <c r="R177" s="38">
        <f t="shared" si="126"/>
        <v>1355.8244184071998</v>
      </c>
      <c r="S177" s="20">
        <v>26.3</v>
      </c>
      <c r="T177" s="68">
        <v>0</v>
      </c>
      <c r="U177" s="68">
        <v>0</v>
      </c>
      <c r="W177">
        <v>2500</v>
      </c>
      <c r="X177" s="23">
        <v>3990</v>
      </c>
      <c r="Y177" s="23">
        <v>9990</v>
      </c>
      <c r="Z177" s="23"/>
    </row>
    <row r="178" spans="1:26" customFormat="1" hidden="1" x14ac:dyDescent="0.3">
      <c r="A178" s="170">
        <v>43638</v>
      </c>
      <c r="B178" s="171">
        <v>43645</v>
      </c>
      <c r="C178" s="172">
        <f t="shared" si="122"/>
        <v>7</v>
      </c>
      <c r="D178" s="173" t="s">
        <v>112</v>
      </c>
      <c r="E178" s="174" t="s">
        <v>20</v>
      </c>
      <c r="F178" s="175" t="str">
        <f>HYPERLINK("https://www.ckvt.cz/hotely/chorvatsko/stredni-dalmacie/gradac/hotel-neptun","Hotel NEPTUN")</f>
        <v>Hotel NEPTUN</v>
      </c>
      <c r="G178" s="174" t="s">
        <v>5</v>
      </c>
      <c r="H178" s="174" t="s">
        <v>136</v>
      </c>
      <c r="I178" s="174" t="s">
        <v>69</v>
      </c>
      <c r="J178" s="176">
        <f t="shared" si="123"/>
        <v>0.1251422070534699</v>
      </c>
      <c r="K178" s="212">
        <v>7690</v>
      </c>
      <c r="L178" s="79">
        <f t="shared" si="116"/>
        <v>10190</v>
      </c>
      <c r="M178" s="79">
        <f t="shared" si="117"/>
        <v>11680</v>
      </c>
      <c r="N178" s="88">
        <f t="shared" si="118"/>
        <v>17680</v>
      </c>
      <c r="O178" s="27">
        <v>8790</v>
      </c>
      <c r="P178" s="6">
        <f t="shared" si="124"/>
        <v>301.56862745098039</v>
      </c>
      <c r="Q178" s="7">
        <f t="shared" si="125"/>
        <v>1305.8244184071998</v>
      </c>
      <c r="R178" s="38">
        <f t="shared" si="126"/>
        <v>1355.8244184071998</v>
      </c>
      <c r="S178" s="20">
        <v>26.4</v>
      </c>
      <c r="T178" s="68">
        <v>0</v>
      </c>
      <c r="U178" s="68">
        <v>0</v>
      </c>
      <c r="W178">
        <v>2500</v>
      </c>
      <c r="X178" s="23">
        <v>3990</v>
      </c>
      <c r="Y178" s="23">
        <v>9990</v>
      </c>
      <c r="Z178" s="23"/>
    </row>
    <row r="179" spans="1:26" x14ac:dyDescent="0.3">
      <c r="A179" s="94">
        <v>43638</v>
      </c>
      <c r="B179" s="51">
        <v>43645</v>
      </c>
      <c r="C179" s="33">
        <f t="shared" ref="C179:C187" si="127">B179-A179</f>
        <v>7</v>
      </c>
      <c r="D179" s="64" t="s">
        <v>112</v>
      </c>
      <c r="E179" s="40" t="s">
        <v>20</v>
      </c>
      <c r="F179" s="154" t="str">
        <f>HYPERLINK("https://www.ckvt.cz/hotely/chorvatsko/stredni-dalmacie/gradac/hotel-laguna-1","Hotel LAGUNA")</f>
        <v>Hotel LAGUNA</v>
      </c>
      <c r="G179" s="40" t="s">
        <v>29</v>
      </c>
      <c r="H179" s="40" t="s">
        <v>136</v>
      </c>
      <c r="I179" s="40" t="s">
        <v>117</v>
      </c>
      <c r="J179" s="99">
        <f t="shared" ref="J179:J187" si="128">1-(K179/O179)</f>
        <v>0.33370411568409342</v>
      </c>
      <c r="K179" s="210">
        <v>5990</v>
      </c>
      <c r="L179" s="34">
        <f t="shared" ref="L179:L191" si="129">K179+W179</f>
        <v>8490</v>
      </c>
      <c r="M179" s="34">
        <f t="shared" ref="M179:M183" si="130">K179+X179</f>
        <v>9980</v>
      </c>
      <c r="N179" s="52">
        <f t="shared" ref="N179:N183" si="131">K179+Y179</f>
        <v>15980</v>
      </c>
      <c r="O179" s="27">
        <v>8990</v>
      </c>
      <c r="P179" s="37">
        <f t="shared" si="124"/>
        <v>234.90196078431373</v>
      </c>
      <c r="Q179" s="38">
        <f t="shared" si="125"/>
        <v>1017.1506197996264</v>
      </c>
      <c r="R179" s="38">
        <f t="shared" ref="R179:R187" si="132">(C179+1)*6.25+Q179</f>
        <v>1067.1506197996264</v>
      </c>
      <c r="S179" s="20">
        <v>31.1</v>
      </c>
      <c r="T179" s="65" t="s">
        <v>126</v>
      </c>
      <c r="U179" s="65" t="s">
        <v>126</v>
      </c>
      <c r="W179" s="23">
        <v>2500</v>
      </c>
      <c r="X179" s="23">
        <v>3990</v>
      </c>
      <c r="Y179" s="23">
        <v>9990</v>
      </c>
    </row>
    <row r="180" spans="1:26" hidden="1" x14ac:dyDescent="0.3">
      <c r="A180" s="162">
        <v>43638</v>
      </c>
      <c r="B180" s="163">
        <v>43645</v>
      </c>
      <c r="C180" s="164">
        <f t="shared" si="127"/>
        <v>7</v>
      </c>
      <c r="D180" s="165" t="s">
        <v>112</v>
      </c>
      <c r="E180" s="166" t="s">
        <v>20</v>
      </c>
      <c r="F180" s="167" t="str">
        <f>HYPERLINK("https://www.ckvt.cz/hotely/chorvatsko/stredni-dalmacie/gradac/hotel-laguna-1","Hotel LAGUNA")</f>
        <v>Hotel LAGUNA</v>
      </c>
      <c r="G180" s="166" t="s">
        <v>29</v>
      </c>
      <c r="H180" s="166" t="s">
        <v>136</v>
      </c>
      <c r="I180" s="166" t="s">
        <v>33</v>
      </c>
      <c r="J180" s="168">
        <f t="shared" si="128"/>
        <v>0.33370411568409342</v>
      </c>
      <c r="K180" s="169">
        <v>5990</v>
      </c>
      <c r="L180" s="70">
        <f t="shared" si="129"/>
        <v>8490</v>
      </c>
      <c r="M180" s="70">
        <f t="shared" si="130"/>
        <v>9980</v>
      </c>
      <c r="N180" s="87">
        <f t="shared" si="131"/>
        <v>15980</v>
      </c>
      <c r="O180" s="27">
        <v>8990</v>
      </c>
      <c r="P180" s="37">
        <f t="shared" si="124"/>
        <v>234.90196078431373</v>
      </c>
      <c r="Q180" s="38">
        <f t="shared" si="125"/>
        <v>1017.1506197996264</v>
      </c>
      <c r="R180" s="38">
        <f t="shared" si="132"/>
        <v>1067.1506197996264</v>
      </c>
      <c r="S180" s="20">
        <v>31.1</v>
      </c>
      <c r="T180" s="23">
        <v>4</v>
      </c>
      <c r="U180" s="22">
        <v>4</v>
      </c>
      <c r="V180" s="23">
        <v>6990</v>
      </c>
      <c r="W180" s="23">
        <v>2500</v>
      </c>
      <c r="X180" s="23">
        <v>3990</v>
      </c>
      <c r="Y180" s="23">
        <v>9990</v>
      </c>
    </row>
    <row r="181" spans="1:26" hidden="1" x14ac:dyDescent="0.3">
      <c r="A181" s="162">
        <v>43638</v>
      </c>
      <c r="B181" s="163">
        <v>43645</v>
      </c>
      <c r="C181" s="164">
        <f t="shared" si="127"/>
        <v>7</v>
      </c>
      <c r="D181" s="165" t="s">
        <v>112</v>
      </c>
      <c r="E181" s="166" t="s">
        <v>20</v>
      </c>
      <c r="F181" s="167" t="str">
        <f>HYPERLINK("https://www.ckvt.cz/hotely/chorvatsko/stredni-dalmacie/gradac/hotel-laguna-1","Hotel LAGUNA")</f>
        <v>Hotel LAGUNA</v>
      </c>
      <c r="G181" s="166" t="s">
        <v>29</v>
      </c>
      <c r="H181" s="166" t="s">
        <v>136</v>
      </c>
      <c r="I181" s="166" t="s">
        <v>32</v>
      </c>
      <c r="J181" s="168">
        <f t="shared" si="128"/>
        <v>0.33370411568409342</v>
      </c>
      <c r="K181" s="169">
        <v>5990</v>
      </c>
      <c r="L181" s="70">
        <f t="shared" si="129"/>
        <v>8490</v>
      </c>
      <c r="M181" s="70">
        <f t="shared" si="130"/>
        <v>9980</v>
      </c>
      <c r="N181" s="87">
        <f t="shared" si="131"/>
        <v>15980</v>
      </c>
      <c r="O181" s="27">
        <v>8990</v>
      </c>
      <c r="P181" s="37">
        <f t="shared" si="124"/>
        <v>234.90196078431373</v>
      </c>
      <c r="Q181" s="38">
        <f t="shared" si="125"/>
        <v>1017.1506197996264</v>
      </c>
      <c r="R181" s="38">
        <f t="shared" si="132"/>
        <v>1067.1506197996264</v>
      </c>
      <c r="S181" s="20">
        <v>31.2</v>
      </c>
      <c r="T181" s="23">
        <v>2</v>
      </c>
      <c r="U181" s="22">
        <v>2</v>
      </c>
      <c r="W181" s="23">
        <v>2500</v>
      </c>
      <c r="X181" s="23">
        <v>3990</v>
      </c>
      <c r="Y181" s="23">
        <v>9990</v>
      </c>
    </row>
    <row r="182" spans="1:26" customFormat="1" hidden="1" x14ac:dyDescent="0.3">
      <c r="A182" s="170">
        <v>43638</v>
      </c>
      <c r="B182" s="171">
        <v>43645</v>
      </c>
      <c r="C182" s="172">
        <f t="shared" si="127"/>
        <v>7</v>
      </c>
      <c r="D182" s="173" t="s">
        <v>112</v>
      </c>
      <c r="E182" s="174" t="s">
        <v>20</v>
      </c>
      <c r="F182" s="175" t="str">
        <f>HYPERLINK("https://www.ckvt.cz/hotely/chorvatsko/stredni-dalmacie/gradac/hotel-laguna-1","Hotel LAGUNA")</f>
        <v>Hotel LAGUNA</v>
      </c>
      <c r="G182" s="174" t="s">
        <v>29</v>
      </c>
      <c r="H182" s="174" t="s">
        <v>136</v>
      </c>
      <c r="I182" s="174" t="s">
        <v>34</v>
      </c>
      <c r="J182" s="176">
        <f t="shared" si="128"/>
        <v>5.2687038988408874E-2</v>
      </c>
      <c r="K182" s="212">
        <v>8990</v>
      </c>
      <c r="L182" s="79">
        <f t="shared" si="129"/>
        <v>11490</v>
      </c>
      <c r="M182" s="79">
        <f t="shared" si="130"/>
        <v>12980</v>
      </c>
      <c r="N182" s="88">
        <f t="shared" si="131"/>
        <v>18980</v>
      </c>
      <c r="O182" s="27">
        <v>9490</v>
      </c>
      <c r="P182" s="6">
        <f t="shared" si="124"/>
        <v>352.54901960784315</v>
      </c>
      <c r="Q182" s="7">
        <f t="shared" si="125"/>
        <v>1526.5749702835794</v>
      </c>
      <c r="R182" s="38">
        <f t="shared" si="132"/>
        <v>1576.5749702835794</v>
      </c>
      <c r="S182" s="20">
        <v>31.3</v>
      </c>
      <c r="T182" s="23">
        <v>0</v>
      </c>
      <c r="U182" s="22">
        <v>0</v>
      </c>
      <c r="V182" s="23"/>
      <c r="W182">
        <v>2500</v>
      </c>
      <c r="X182" s="23">
        <v>3990</v>
      </c>
      <c r="Y182" s="23">
        <v>9990</v>
      </c>
      <c r="Z182" s="23"/>
    </row>
    <row r="183" spans="1:26" customFormat="1" hidden="1" x14ac:dyDescent="0.3">
      <c r="A183" s="170">
        <v>43638</v>
      </c>
      <c r="B183" s="171">
        <v>43645</v>
      </c>
      <c r="C183" s="172">
        <f t="shared" si="127"/>
        <v>7</v>
      </c>
      <c r="D183" s="173" t="s">
        <v>112</v>
      </c>
      <c r="E183" s="174" t="s">
        <v>20</v>
      </c>
      <c r="F183" s="175" t="str">
        <f>HYPERLINK("https://www.ckvt.cz/hotely/chorvatsko/stredni-dalmacie/gradac/hotel-laguna-1","Hotel LAGUNA")</f>
        <v>Hotel LAGUNA</v>
      </c>
      <c r="G183" s="174" t="s">
        <v>29</v>
      </c>
      <c r="H183" s="174" t="s">
        <v>136</v>
      </c>
      <c r="I183" s="174" t="s">
        <v>35</v>
      </c>
      <c r="J183" s="176">
        <f t="shared" si="128"/>
        <v>5.2687038988408874E-2</v>
      </c>
      <c r="K183" s="212">
        <v>8990</v>
      </c>
      <c r="L183" s="79">
        <f t="shared" si="129"/>
        <v>11490</v>
      </c>
      <c r="M183" s="79">
        <f t="shared" si="130"/>
        <v>12980</v>
      </c>
      <c r="N183" s="88">
        <f t="shared" si="131"/>
        <v>18980</v>
      </c>
      <c r="O183" s="27">
        <v>9490</v>
      </c>
      <c r="P183" s="6">
        <f t="shared" si="124"/>
        <v>352.54901960784315</v>
      </c>
      <c r="Q183" s="7">
        <f t="shared" si="125"/>
        <v>1526.5749702835794</v>
      </c>
      <c r="R183" s="38">
        <f t="shared" si="132"/>
        <v>1576.5749702835794</v>
      </c>
      <c r="S183" s="20">
        <v>31.4</v>
      </c>
      <c r="T183" s="23">
        <v>0</v>
      </c>
      <c r="U183" s="22">
        <v>0</v>
      </c>
      <c r="V183" s="23"/>
      <c r="W183">
        <v>2500</v>
      </c>
      <c r="X183" s="23">
        <v>3990</v>
      </c>
      <c r="Y183" s="23">
        <v>9990</v>
      </c>
      <c r="Z183" s="23"/>
    </row>
    <row r="184" spans="1:26" x14ac:dyDescent="0.3">
      <c r="A184" s="94">
        <v>43638</v>
      </c>
      <c r="B184" s="56">
        <v>43645</v>
      </c>
      <c r="C184" s="33">
        <f t="shared" si="127"/>
        <v>7</v>
      </c>
      <c r="D184" s="64" t="s">
        <v>112</v>
      </c>
      <c r="E184" s="40" t="s">
        <v>21</v>
      </c>
      <c r="F184" s="154" t="str">
        <f>HYPERLINK("https://www.ckvt.cz/hotely/chorvatsko/jizni-dalmacie/orebic/hotel-orsan","Hotel ORSAN")</f>
        <v>Hotel ORSAN</v>
      </c>
      <c r="G184" s="40" t="s">
        <v>5</v>
      </c>
      <c r="H184" s="40" t="s">
        <v>136</v>
      </c>
      <c r="I184" s="40" t="s">
        <v>117</v>
      </c>
      <c r="J184" s="99">
        <f t="shared" si="128"/>
        <v>0.42897998093422307</v>
      </c>
      <c r="K184" s="210">
        <v>5990</v>
      </c>
      <c r="L184" s="34">
        <f t="shared" si="129"/>
        <v>8990</v>
      </c>
      <c r="M184" s="35" t="s">
        <v>99</v>
      </c>
      <c r="N184" s="221" t="s">
        <v>99</v>
      </c>
      <c r="O184" s="27">
        <v>10490</v>
      </c>
      <c r="P184" s="37">
        <f t="shared" si="124"/>
        <v>234.90196078431373</v>
      </c>
      <c r="Q184" s="38">
        <f t="shared" si="125"/>
        <v>1017.1506197996264</v>
      </c>
      <c r="R184" s="38">
        <f t="shared" si="132"/>
        <v>1067.1506197996264</v>
      </c>
      <c r="S184" s="20">
        <v>41.1</v>
      </c>
      <c r="T184" s="65" t="s">
        <v>126</v>
      </c>
      <c r="U184" s="65" t="s">
        <v>126</v>
      </c>
      <c r="W184" s="23">
        <v>3000</v>
      </c>
      <c r="X184" s="23" t="s">
        <v>99</v>
      </c>
      <c r="Y184" s="192" t="s">
        <v>99</v>
      </c>
    </row>
    <row r="185" spans="1:26" hidden="1" x14ac:dyDescent="0.3">
      <c r="A185" s="162">
        <v>43638</v>
      </c>
      <c r="B185" s="179">
        <v>43645</v>
      </c>
      <c r="C185" s="164">
        <f t="shared" si="127"/>
        <v>7</v>
      </c>
      <c r="D185" s="165" t="s">
        <v>112</v>
      </c>
      <c r="E185" s="166" t="s">
        <v>21</v>
      </c>
      <c r="F185" s="167" t="str">
        <f>HYPERLINK("https://www.ckvt.cz/hotely/chorvatsko/jizni-dalmacie/orebic/hotel-orsan","Hotel ORSAN")</f>
        <v>Hotel ORSAN</v>
      </c>
      <c r="G185" s="166" t="s">
        <v>5</v>
      </c>
      <c r="H185" s="166" t="s">
        <v>136</v>
      </c>
      <c r="I185" s="166" t="s">
        <v>30</v>
      </c>
      <c r="J185" s="168">
        <f t="shared" si="128"/>
        <v>0.42897998093422307</v>
      </c>
      <c r="K185" s="169">
        <v>5990</v>
      </c>
      <c r="L185" s="70">
        <f t="shared" si="129"/>
        <v>8990</v>
      </c>
      <c r="M185" s="71" t="s">
        <v>99</v>
      </c>
      <c r="N185" s="72" t="s">
        <v>99</v>
      </c>
      <c r="O185" s="27">
        <v>10490</v>
      </c>
      <c r="P185" s="37">
        <f t="shared" si="124"/>
        <v>234.90196078431373</v>
      </c>
      <c r="Q185" s="38">
        <f t="shared" si="125"/>
        <v>1017.1506197996264</v>
      </c>
      <c r="R185" s="38">
        <f t="shared" si="132"/>
        <v>1067.1506197996264</v>
      </c>
      <c r="S185" s="20">
        <v>41.1</v>
      </c>
      <c r="T185" s="67">
        <v>4</v>
      </c>
      <c r="U185" s="67">
        <v>4</v>
      </c>
      <c r="V185" s="23" t="s">
        <v>125</v>
      </c>
      <c r="W185" s="23">
        <v>3000</v>
      </c>
      <c r="X185" s="23" t="s">
        <v>99</v>
      </c>
      <c r="Y185" s="192" t="s">
        <v>99</v>
      </c>
    </row>
    <row r="186" spans="1:26" hidden="1" x14ac:dyDescent="0.3">
      <c r="A186" s="162">
        <v>43638</v>
      </c>
      <c r="B186" s="179">
        <v>43645</v>
      </c>
      <c r="C186" s="164">
        <f t="shared" si="127"/>
        <v>7</v>
      </c>
      <c r="D186" s="165" t="s">
        <v>112</v>
      </c>
      <c r="E186" s="166" t="s">
        <v>21</v>
      </c>
      <c r="F186" s="167" t="str">
        <f>HYPERLINK("https://www.ckvt.cz/hotely/chorvatsko/jizni-dalmacie/orebic/hotel-orsan","Hotel ORSAN")</f>
        <v>Hotel ORSAN</v>
      </c>
      <c r="G186" s="166" t="s">
        <v>5</v>
      </c>
      <c r="H186" s="166" t="s">
        <v>136</v>
      </c>
      <c r="I186" s="166" t="s">
        <v>31</v>
      </c>
      <c r="J186" s="168">
        <f t="shared" si="128"/>
        <v>0.45495905368516831</v>
      </c>
      <c r="K186" s="169">
        <v>5990</v>
      </c>
      <c r="L186" s="70">
        <f t="shared" si="129"/>
        <v>8990</v>
      </c>
      <c r="M186" s="71" t="s">
        <v>99</v>
      </c>
      <c r="N186" s="72" t="s">
        <v>99</v>
      </c>
      <c r="O186" s="27">
        <v>10990</v>
      </c>
      <c r="P186" s="37">
        <f t="shared" si="124"/>
        <v>234.90196078431373</v>
      </c>
      <c r="Q186" s="38">
        <f t="shared" si="125"/>
        <v>1017.1506197996264</v>
      </c>
      <c r="R186" s="38">
        <f t="shared" si="132"/>
        <v>1067.1506197996264</v>
      </c>
      <c r="S186" s="20">
        <v>41.2</v>
      </c>
      <c r="T186" s="67">
        <v>3</v>
      </c>
      <c r="U186" s="67">
        <v>3</v>
      </c>
      <c r="W186" s="23">
        <v>3000</v>
      </c>
      <c r="X186" s="23" t="s">
        <v>99</v>
      </c>
      <c r="Y186" s="192" t="s">
        <v>99</v>
      </c>
    </row>
    <row r="187" spans="1:26" hidden="1" x14ac:dyDescent="0.3">
      <c r="A187" s="162">
        <v>43638</v>
      </c>
      <c r="B187" s="179">
        <v>43645</v>
      </c>
      <c r="C187" s="164">
        <f t="shared" si="127"/>
        <v>7</v>
      </c>
      <c r="D187" s="165" t="s">
        <v>112</v>
      </c>
      <c r="E187" s="166" t="s">
        <v>21</v>
      </c>
      <c r="F187" s="167" t="str">
        <f>HYPERLINK("https://www.ckvt.cz/hotely/chorvatsko/jizni-dalmacie/orebic/hotel-orsan","Hotel ORSAN")</f>
        <v>Hotel ORSAN</v>
      </c>
      <c r="G187" s="166" t="s">
        <v>5</v>
      </c>
      <c r="H187" s="166" t="s">
        <v>136</v>
      </c>
      <c r="I187" s="166" t="s">
        <v>33</v>
      </c>
      <c r="J187" s="168">
        <f t="shared" si="128"/>
        <v>0.39164490861618795</v>
      </c>
      <c r="K187" s="169">
        <v>6990</v>
      </c>
      <c r="L187" s="70">
        <f t="shared" si="129"/>
        <v>9990</v>
      </c>
      <c r="M187" s="71" t="s">
        <v>99</v>
      </c>
      <c r="N187" s="72" t="s">
        <v>99</v>
      </c>
      <c r="O187" s="27">
        <v>11490</v>
      </c>
      <c r="P187" s="37">
        <f t="shared" si="124"/>
        <v>274.11764705882354</v>
      </c>
      <c r="Q187" s="38">
        <f t="shared" si="125"/>
        <v>1186.9587366276107</v>
      </c>
      <c r="R187" s="38">
        <f t="shared" si="132"/>
        <v>1236.9587366276107</v>
      </c>
      <c r="S187" s="20">
        <v>41.3</v>
      </c>
      <c r="T187" s="67">
        <v>6</v>
      </c>
      <c r="U187" s="67">
        <v>6</v>
      </c>
      <c r="W187" s="23">
        <v>3000</v>
      </c>
      <c r="X187" s="23" t="s">
        <v>99</v>
      </c>
      <c r="Y187" s="192" t="s">
        <v>99</v>
      </c>
    </row>
    <row r="188" spans="1:26" hidden="1" x14ac:dyDescent="0.3">
      <c r="A188" s="162">
        <v>43638</v>
      </c>
      <c r="B188" s="179">
        <v>43645</v>
      </c>
      <c r="C188" s="164">
        <f>B188-A188</f>
        <v>7</v>
      </c>
      <c r="D188" s="165" t="s">
        <v>112</v>
      </c>
      <c r="E188" s="166" t="s">
        <v>21</v>
      </c>
      <c r="F188" s="167" t="str">
        <f>HYPERLINK("https://www.ckvt.cz/hotely/chorvatsko/jizni-dalmacie/orebic/hotel-orsan","Hotel ORSAN")</f>
        <v>Hotel ORSAN</v>
      </c>
      <c r="G188" s="166" t="s">
        <v>5</v>
      </c>
      <c r="H188" s="166" t="s">
        <v>136</v>
      </c>
      <c r="I188" s="166" t="s">
        <v>32</v>
      </c>
      <c r="J188" s="168">
        <f>1-(K188/O188)</f>
        <v>0.44035228182546038</v>
      </c>
      <c r="K188" s="169">
        <v>6990</v>
      </c>
      <c r="L188" s="70">
        <f t="shared" si="129"/>
        <v>9990</v>
      </c>
      <c r="M188" s="71" t="s">
        <v>99</v>
      </c>
      <c r="N188" s="72" t="s">
        <v>99</v>
      </c>
      <c r="O188" s="27">
        <v>12490</v>
      </c>
      <c r="P188" s="37">
        <f t="shared" si="124"/>
        <v>274.11764705882354</v>
      </c>
      <c r="Q188" s="38">
        <f t="shared" si="125"/>
        <v>1186.9587366276107</v>
      </c>
      <c r="R188" s="38">
        <f>(C188+1)*6.25+Q188</f>
        <v>1236.9587366276107</v>
      </c>
      <c r="S188" s="20">
        <v>44.2</v>
      </c>
      <c r="T188" s="67">
        <v>6</v>
      </c>
      <c r="U188" s="67">
        <v>6</v>
      </c>
      <c r="W188" s="23">
        <v>3000</v>
      </c>
      <c r="X188" s="23" t="s">
        <v>99</v>
      </c>
      <c r="Y188" s="192" t="s">
        <v>99</v>
      </c>
    </row>
    <row r="189" spans="1:26" x14ac:dyDescent="0.3">
      <c r="A189" s="94">
        <v>43638</v>
      </c>
      <c r="B189" s="51">
        <v>43645</v>
      </c>
      <c r="C189" s="33">
        <f t="shared" ref="C189:C217" si="133">B189-A189</f>
        <v>7</v>
      </c>
      <c r="D189" s="64" t="s">
        <v>112</v>
      </c>
      <c r="E189" s="40" t="s">
        <v>21</v>
      </c>
      <c r="F189" s="154" t="str">
        <f>HYPERLINK("https://www.ckvt.cz/hotely/chorvatsko/jizni-dalmacie/orebic/depandance-bellevue","Depandance BELLEVUE")</f>
        <v>Depandance BELLEVUE</v>
      </c>
      <c r="G189" s="40" t="s">
        <v>28</v>
      </c>
      <c r="H189" s="40" t="s">
        <v>136</v>
      </c>
      <c r="I189" s="40" t="s">
        <v>117</v>
      </c>
      <c r="J189" s="99">
        <f t="shared" ref="J189:J217" si="134">1-(K189/O189)</f>
        <v>0.50041701417848206</v>
      </c>
      <c r="K189" s="210">
        <v>5990</v>
      </c>
      <c r="L189" s="34">
        <f t="shared" si="129"/>
        <v>8990</v>
      </c>
      <c r="M189" s="35" t="s">
        <v>99</v>
      </c>
      <c r="N189" s="221" t="s">
        <v>99</v>
      </c>
      <c r="O189" s="27">
        <v>11990</v>
      </c>
      <c r="P189" s="37">
        <f t="shared" si="124"/>
        <v>234.90196078431373</v>
      </c>
      <c r="Q189" s="38">
        <f t="shared" si="125"/>
        <v>1017.1506197996264</v>
      </c>
      <c r="R189" s="38">
        <f t="shared" ref="R189:R217" si="135">(C189+1)*6.25+Q189</f>
        <v>1067.1506197996264</v>
      </c>
      <c r="S189" s="20">
        <v>45.1</v>
      </c>
      <c r="T189" s="65" t="s">
        <v>126</v>
      </c>
      <c r="U189" s="65" t="s">
        <v>126</v>
      </c>
      <c r="W189" s="23">
        <v>3000</v>
      </c>
      <c r="X189" s="23" t="s">
        <v>99</v>
      </c>
      <c r="Y189" s="192" t="s">
        <v>99</v>
      </c>
    </row>
    <row r="190" spans="1:26" hidden="1" x14ac:dyDescent="0.3">
      <c r="A190" s="162">
        <v>43638</v>
      </c>
      <c r="B190" s="163">
        <v>43645</v>
      </c>
      <c r="C190" s="164">
        <f t="shared" si="133"/>
        <v>7</v>
      </c>
      <c r="D190" s="165" t="s">
        <v>112</v>
      </c>
      <c r="E190" s="166" t="s">
        <v>21</v>
      </c>
      <c r="F190" s="167" t="str">
        <f>HYPERLINK("https://www.ckvt.cz/hotely/chorvatsko/jizni-dalmacie/orebic/depandance-bellevue","Depandance BELLEVUE")</f>
        <v>Depandance BELLEVUE</v>
      </c>
      <c r="G190" s="166" t="s">
        <v>28</v>
      </c>
      <c r="H190" s="166" t="s">
        <v>136</v>
      </c>
      <c r="I190" s="166" t="s">
        <v>33</v>
      </c>
      <c r="J190" s="168">
        <f t="shared" si="134"/>
        <v>0.50041701417848206</v>
      </c>
      <c r="K190" s="169">
        <v>5990</v>
      </c>
      <c r="L190" s="70">
        <f t="shared" si="129"/>
        <v>8990</v>
      </c>
      <c r="M190" s="71" t="s">
        <v>99</v>
      </c>
      <c r="N190" s="72" t="s">
        <v>99</v>
      </c>
      <c r="O190" s="27">
        <v>11990</v>
      </c>
      <c r="P190" s="37">
        <f t="shared" si="124"/>
        <v>234.90196078431373</v>
      </c>
      <c r="Q190" s="38">
        <f t="shared" si="125"/>
        <v>1017.1506197996264</v>
      </c>
      <c r="R190" s="38">
        <f t="shared" si="135"/>
        <v>1067.1506197996264</v>
      </c>
      <c r="S190" s="20">
        <v>45.1</v>
      </c>
      <c r="T190" s="67">
        <v>3</v>
      </c>
      <c r="U190" s="67">
        <v>3</v>
      </c>
      <c r="W190" s="23">
        <v>3000</v>
      </c>
      <c r="X190" s="23" t="s">
        <v>99</v>
      </c>
      <c r="Y190" s="192" t="s">
        <v>99</v>
      </c>
    </row>
    <row r="191" spans="1:26" hidden="1" x14ac:dyDescent="0.3">
      <c r="A191" s="162">
        <v>43638</v>
      </c>
      <c r="B191" s="163">
        <v>43645</v>
      </c>
      <c r="C191" s="164">
        <f t="shared" si="133"/>
        <v>7</v>
      </c>
      <c r="D191" s="165" t="s">
        <v>112</v>
      </c>
      <c r="E191" s="166" t="s">
        <v>21</v>
      </c>
      <c r="F191" s="167" t="str">
        <f>HYPERLINK("https://www.ckvt.cz/hotely/chorvatsko/jizni-dalmacie/orebic/depandance-bellevue","Depandance BELLEVUE")</f>
        <v>Depandance BELLEVUE</v>
      </c>
      <c r="G191" s="166" t="s">
        <v>28</v>
      </c>
      <c r="H191" s="166" t="s">
        <v>136</v>
      </c>
      <c r="I191" s="166" t="s">
        <v>32</v>
      </c>
      <c r="J191" s="168">
        <f t="shared" si="134"/>
        <v>0.44035228182546038</v>
      </c>
      <c r="K191" s="169">
        <v>6990</v>
      </c>
      <c r="L191" s="70">
        <f t="shared" si="129"/>
        <v>9990</v>
      </c>
      <c r="M191" s="71" t="s">
        <v>99</v>
      </c>
      <c r="N191" s="72" t="s">
        <v>99</v>
      </c>
      <c r="O191" s="27">
        <v>12490</v>
      </c>
      <c r="P191" s="37">
        <f t="shared" si="124"/>
        <v>274.11764705882354</v>
      </c>
      <c r="Q191" s="38">
        <f t="shared" si="125"/>
        <v>1186.9587366276107</v>
      </c>
      <c r="R191" s="38">
        <f t="shared" si="135"/>
        <v>1236.9587366276107</v>
      </c>
      <c r="S191" s="20">
        <v>45.2</v>
      </c>
      <c r="T191" s="67">
        <v>4</v>
      </c>
      <c r="U191" s="67">
        <v>3</v>
      </c>
      <c r="W191" s="23">
        <v>3000</v>
      </c>
      <c r="X191" s="23" t="s">
        <v>99</v>
      </c>
      <c r="Y191" s="192" t="s">
        <v>99</v>
      </c>
    </row>
    <row r="192" spans="1:26" x14ac:dyDescent="0.3">
      <c r="A192" s="94">
        <v>43638</v>
      </c>
      <c r="B192" s="51">
        <v>43645</v>
      </c>
      <c r="C192" s="33">
        <f>B192-A192</f>
        <v>7</v>
      </c>
      <c r="D192" s="64" t="s">
        <v>112</v>
      </c>
      <c r="E192" s="40" t="s">
        <v>14</v>
      </c>
      <c r="F192" s="154" t="str">
        <f>HYPERLINK("https://www.ckvt.cz/hotely/chorvatsko/severni-dalmacie/trogir-seget-donji/hotel-medena","Hotel MEDENA")</f>
        <v>Hotel MEDENA</v>
      </c>
      <c r="G192" s="40" t="s">
        <v>5</v>
      </c>
      <c r="H192" s="40" t="s">
        <v>136</v>
      </c>
      <c r="I192" s="40" t="s">
        <v>117</v>
      </c>
      <c r="J192" s="99">
        <f>1-(K192/O192)</f>
        <v>0.27808676307007785</v>
      </c>
      <c r="K192" s="210">
        <v>6490</v>
      </c>
      <c r="L192" s="34">
        <f>K192+W192</f>
        <v>8890</v>
      </c>
      <c r="M192" s="34">
        <f>K192+X192</f>
        <v>10480</v>
      </c>
      <c r="N192" s="52">
        <f>K192+Y192</f>
        <v>16480</v>
      </c>
      <c r="O192" s="27">
        <v>8990</v>
      </c>
      <c r="P192" s="37">
        <f>K192/25.5</f>
        <v>254.50980392156862</v>
      </c>
      <c r="Q192" s="38">
        <f>K192/5.889</f>
        <v>1102.0546782136187</v>
      </c>
      <c r="R192" s="38">
        <f>(C192+1)*6.25+Q192</f>
        <v>1152.0546782136187</v>
      </c>
      <c r="S192" s="20">
        <v>35.1</v>
      </c>
      <c r="T192" s="65" t="s">
        <v>126</v>
      </c>
      <c r="U192" s="65" t="s">
        <v>126</v>
      </c>
      <c r="W192" s="23">
        <v>2400</v>
      </c>
      <c r="X192" s="23">
        <v>3990</v>
      </c>
      <c r="Y192" s="23">
        <v>9990</v>
      </c>
    </row>
    <row r="193" spans="1:26" hidden="1" x14ac:dyDescent="0.3">
      <c r="A193" s="162">
        <v>43638</v>
      </c>
      <c r="B193" s="163">
        <v>43645</v>
      </c>
      <c r="C193" s="164">
        <f>B193-A193</f>
        <v>7</v>
      </c>
      <c r="D193" s="165" t="s">
        <v>112</v>
      </c>
      <c r="E193" s="166" t="s">
        <v>14</v>
      </c>
      <c r="F193" s="167" t="str">
        <f>HYPERLINK("https://www.ckvt.cz/hotely/chorvatsko/severni-dalmacie/trogir-seget-donji/hotel-medena","Hotel MEDENA")</f>
        <v>Hotel MEDENA</v>
      </c>
      <c r="G193" s="166" t="s">
        <v>5</v>
      </c>
      <c r="H193" s="166" t="s">
        <v>136</v>
      </c>
      <c r="I193" s="166" t="s">
        <v>33</v>
      </c>
      <c r="J193" s="168">
        <f>1-(K193/O193)</f>
        <v>0.27808676307007785</v>
      </c>
      <c r="K193" s="169">
        <v>6490</v>
      </c>
      <c r="L193" s="70">
        <f>K193+W193</f>
        <v>8890</v>
      </c>
      <c r="M193" s="70">
        <f>K193+X193</f>
        <v>10480</v>
      </c>
      <c r="N193" s="87">
        <f>K193+Y193</f>
        <v>16480</v>
      </c>
      <c r="O193" s="27">
        <v>8990</v>
      </c>
      <c r="P193" s="37">
        <f>K193/25.5</f>
        <v>254.50980392156862</v>
      </c>
      <c r="Q193" s="38">
        <f>K193/5.889</f>
        <v>1102.0546782136187</v>
      </c>
      <c r="R193" s="38">
        <f>(C193+1)*6.25+Q193</f>
        <v>1152.0546782136187</v>
      </c>
      <c r="S193" s="20">
        <v>35.1</v>
      </c>
      <c r="T193" s="67">
        <v>9</v>
      </c>
      <c r="U193" s="67">
        <v>9</v>
      </c>
      <c r="W193" s="23">
        <v>2400</v>
      </c>
      <c r="X193" s="23">
        <v>3990</v>
      </c>
      <c r="Y193" s="23">
        <v>9990</v>
      </c>
    </row>
    <row r="194" spans="1:26" hidden="1" x14ac:dyDescent="0.3">
      <c r="A194" s="162">
        <v>43638</v>
      </c>
      <c r="B194" s="163">
        <v>43645</v>
      </c>
      <c r="C194" s="164">
        <f>B194-A194</f>
        <v>7</v>
      </c>
      <c r="D194" s="165" t="s">
        <v>112</v>
      </c>
      <c r="E194" s="166" t="s">
        <v>14</v>
      </c>
      <c r="F194" s="167" t="str">
        <f>HYPERLINK("https://www.ckvt.cz/hotely/chorvatsko/severni-dalmacie/trogir-seget-donji/hotel-medena","Hotel MEDENA")</f>
        <v>Hotel MEDENA</v>
      </c>
      <c r="G194" s="166" t="s">
        <v>5</v>
      </c>
      <c r="H194" s="166" t="s">
        <v>136</v>
      </c>
      <c r="I194" s="166" t="s">
        <v>32</v>
      </c>
      <c r="J194" s="168">
        <f>1-(K194/O194)</f>
        <v>0.27808676307007785</v>
      </c>
      <c r="K194" s="169">
        <v>6490</v>
      </c>
      <c r="L194" s="70">
        <f>K194+W194</f>
        <v>8890</v>
      </c>
      <c r="M194" s="70">
        <f>K194+X194</f>
        <v>10480</v>
      </c>
      <c r="N194" s="87">
        <f>K194+Y194</f>
        <v>16480</v>
      </c>
      <c r="O194" s="27">
        <v>8990</v>
      </c>
      <c r="P194" s="37">
        <f>K194/25.5</f>
        <v>254.50980392156862</v>
      </c>
      <c r="Q194" s="38">
        <f>K194/5.889</f>
        <v>1102.0546782136187</v>
      </c>
      <c r="R194" s="38">
        <f>(C194+1)*6.25+Q194</f>
        <v>1152.0546782136187</v>
      </c>
      <c r="S194" s="20">
        <v>35.200000000000003</v>
      </c>
      <c r="T194" s="67">
        <v>4</v>
      </c>
      <c r="U194" s="67">
        <v>4</v>
      </c>
      <c r="W194" s="23">
        <v>2400</v>
      </c>
      <c r="X194" s="23">
        <v>3990</v>
      </c>
      <c r="Y194" s="23">
        <v>9990</v>
      </c>
    </row>
    <row r="195" spans="1:26" customFormat="1" hidden="1" x14ac:dyDescent="0.3">
      <c r="A195" s="170">
        <v>43638</v>
      </c>
      <c r="B195" s="171">
        <v>43645</v>
      </c>
      <c r="C195" s="172">
        <f>B195-A195</f>
        <v>7</v>
      </c>
      <c r="D195" s="173" t="s">
        <v>112</v>
      </c>
      <c r="E195" s="174" t="s">
        <v>14</v>
      </c>
      <c r="F195" s="175" t="str">
        <f>HYPERLINK("https://www.ckvt.cz/hotely/chorvatsko/severni-dalmacie/trogir-seget-donji/hotel-medena","Hotel MEDENA")</f>
        <v>Hotel MEDENA</v>
      </c>
      <c r="G195" s="174" t="s">
        <v>5</v>
      </c>
      <c r="H195" s="174" t="s">
        <v>136</v>
      </c>
      <c r="I195" s="174" t="s">
        <v>42</v>
      </c>
      <c r="J195" s="176">
        <f>1-(K195/O195)</f>
        <v>0.10537407797681775</v>
      </c>
      <c r="K195" s="212">
        <v>8490</v>
      </c>
      <c r="L195" s="79">
        <f>K195+W195</f>
        <v>10890</v>
      </c>
      <c r="M195" s="79">
        <f>K195+X195</f>
        <v>12480</v>
      </c>
      <c r="N195" s="88">
        <f>K195+Y195</f>
        <v>18480</v>
      </c>
      <c r="O195" s="27">
        <v>9490</v>
      </c>
      <c r="P195" s="6">
        <f>K195/25.5</f>
        <v>332.94117647058823</v>
      </c>
      <c r="Q195" s="7">
        <f>K195/5.889</f>
        <v>1441.6709118695874</v>
      </c>
      <c r="R195" s="38">
        <f>(C195+1)*6.25+Q195</f>
        <v>1491.6709118695874</v>
      </c>
      <c r="S195" s="20">
        <v>35.299999999999997</v>
      </c>
      <c r="T195" s="68">
        <v>0</v>
      </c>
      <c r="U195" s="68">
        <v>0</v>
      </c>
      <c r="W195">
        <v>2400</v>
      </c>
      <c r="X195" s="23">
        <v>3990</v>
      </c>
      <c r="Y195" s="23">
        <v>9990</v>
      </c>
      <c r="Z195" s="23"/>
    </row>
    <row r="196" spans="1:26" hidden="1" x14ac:dyDescent="0.3">
      <c r="A196" s="162">
        <v>43638</v>
      </c>
      <c r="B196" s="163">
        <v>43645</v>
      </c>
      <c r="C196" s="164">
        <f>B196-A196</f>
        <v>7</v>
      </c>
      <c r="D196" s="165" t="s">
        <v>112</v>
      </c>
      <c r="E196" s="166" t="s">
        <v>14</v>
      </c>
      <c r="F196" s="167" t="str">
        <f>HYPERLINK("https://www.ckvt.cz/hotely/chorvatsko/severni-dalmacie/trogir-seget-donji/hotel-medena","Hotel MEDENA")</f>
        <v>Hotel MEDENA</v>
      </c>
      <c r="G196" s="166" t="s">
        <v>5</v>
      </c>
      <c r="H196" s="166" t="s">
        <v>136</v>
      </c>
      <c r="I196" s="166" t="s">
        <v>54</v>
      </c>
      <c r="J196" s="168">
        <f>1-(K196/O196)</f>
        <v>0.2383222116301239</v>
      </c>
      <c r="K196" s="169">
        <v>7990</v>
      </c>
      <c r="L196" s="70">
        <f>K196+W196</f>
        <v>10390</v>
      </c>
      <c r="M196" s="70">
        <f>K196+X196</f>
        <v>11980</v>
      </c>
      <c r="N196" s="87">
        <f>K196+Y196</f>
        <v>17980</v>
      </c>
      <c r="O196" s="27">
        <v>10490</v>
      </c>
      <c r="P196" s="37">
        <f>K196/25.5</f>
        <v>313.33333333333331</v>
      </c>
      <c r="Q196" s="38">
        <f>K196/5.889</f>
        <v>1356.7668534555951</v>
      </c>
      <c r="R196" s="38">
        <f>(C196+1)*6.25+Q196</f>
        <v>1406.7668534555951</v>
      </c>
      <c r="S196" s="20">
        <v>35.4</v>
      </c>
      <c r="T196" s="67">
        <v>1</v>
      </c>
      <c r="U196" s="67">
        <v>2</v>
      </c>
      <c r="W196" s="23">
        <v>2400</v>
      </c>
      <c r="X196" s="23">
        <v>3990</v>
      </c>
      <c r="Y196" s="23">
        <v>9990</v>
      </c>
    </row>
    <row r="197" spans="1:26" x14ac:dyDescent="0.3">
      <c r="A197" s="94">
        <v>43638</v>
      </c>
      <c r="B197" s="51">
        <v>43645</v>
      </c>
      <c r="C197" s="33">
        <f t="shared" si="133"/>
        <v>7</v>
      </c>
      <c r="D197" s="64" t="s">
        <v>112</v>
      </c>
      <c r="E197" s="40" t="s">
        <v>22</v>
      </c>
      <c r="F197" s="154" t="str">
        <f>HYPERLINK("https://www.ckvt.cz/hotely/chorvatsko/stredni-dalmacie/basko-polje/depandance-alem","Depandance ALEM")</f>
        <v>Depandance ALEM</v>
      </c>
      <c r="G197" s="40" t="s">
        <v>29</v>
      </c>
      <c r="H197" s="40" t="s">
        <v>137</v>
      </c>
      <c r="I197" s="40" t="s">
        <v>117</v>
      </c>
      <c r="J197" s="99">
        <f t="shared" si="134"/>
        <v>0.17667844522968201</v>
      </c>
      <c r="K197" s="210">
        <v>6990</v>
      </c>
      <c r="L197" s="34">
        <f t="shared" si="116"/>
        <v>9490</v>
      </c>
      <c r="M197" s="34">
        <f t="shared" si="117"/>
        <v>10980</v>
      </c>
      <c r="N197" s="52">
        <f t="shared" si="118"/>
        <v>14980</v>
      </c>
      <c r="O197" s="27">
        <v>8490</v>
      </c>
      <c r="P197" s="37">
        <f t="shared" ref="P197:P201" si="136">K197/25.5</f>
        <v>274.11764705882354</v>
      </c>
      <c r="Q197" s="38">
        <f t="shared" ref="Q197:Q201" si="137">K197/5.889</f>
        <v>1186.9587366276107</v>
      </c>
      <c r="R197" s="38">
        <f t="shared" si="135"/>
        <v>1236.9587366276107</v>
      </c>
      <c r="S197" s="20">
        <v>29.1</v>
      </c>
      <c r="T197" s="65" t="s">
        <v>126</v>
      </c>
      <c r="U197" s="65" t="s">
        <v>126</v>
      </c>
      <c r="W197" s="23">
        <v>2500</v>
      </c>
      <c r="X197" s="23">
        <v>3990</v>
      </c>
      <c r="Y197" s="23">
        <v>7990</v>
      </c>
    </row>
    <row r="198" spans="1:26" hidden="1" x14ac:dyDescent="0.3">
      <c r="A198" s="162">
        <v>43638</v>
      </c>
      <c r="B198" s="163">
        <v>43645</v>
      </c>
      <c r="C198" s="164">
        <f t="shared" si="133"/>
        <v>7</v>
      </c>
      <c r="D198" s="165" t="s">
        <v>112</v>
      </c>
      <c r="E198" s="166" t="s">
        <v>22</v>
      </c>
      <c r="F198" s="167" t="str">
        <f>HYPERLINK("https://www.ckvt.cz/hotely/chorvatsko/stredni-dalmacie/basko-polje/depandance-alem","Depandance ALEM")</f>
        <v>Depandance ALEM</v>
      </c>
      <c r="G198" s="166" t="s">
        <v>29</v>
      </c>
      <c r="H198" s="166" t="s">
        <v>137</v>
      </c>
      <c r="I198" s="166" t="s">
        <v>32</v>
      </c>
      <c r="J198" s="168">
        <f t="shared" si="134"/>
        <v>0.17667844522968201</v>
      </c>
      <c r="K198" s="169">
        <v>6990</v>
      </c>
      <c r="L198" s="70">
        <f t="shared" si="116"/>
        <v>9490</v>
      </c>
      <c r="M198" s="70">
        <f t="shared" si="117"/>
        <v>10980</v>
      </c>
      <c r="N198" s="87">
        <f t="shared" si="118"/>
        <v>14980</v>
      </c>
      <c r="O198" s="27">
        <v>8490</v>
      </c>
      <c r="P198" s="37">
        <f t="shared" si="136"/>
        <v>274.11764705882354</v>
      </c>
      <c r="Q198" s="38">
        <f t="shared" si="137"/>
        <v>1186.9587366276107</v>
      </c>
      <c r="R198" s="38">
        <f t="shared" si="135"/>
        <v>1236.9587366276107</v>
      </c>
      <c r="S198" s="20">
        <v>29.1</v>
      </c>
      <c r="T198" s="67">
        <v>1</v>
      </c>
      <c r="U198" s="67">
        <v>1</v>
      </c>
      <c r="W198" s="23">
        <v>2500</v>
      </c>
      <c r="X198" s="23">
        <v>3990</v>
      </c>
      <c r="Y198" s="23">
        <v>7990</v>
      </c>
    </row>
    <row r="199" spans="1:26" x14ac:dyDescent="0.3">
      <c r="A199" s="94">
        <v>43638</v>
      </c>
      <c r="B199" s="51">
        <v>43645</v>
      </c>
      <c r="C199" s="33">
        <f t="shared" si="133"/>
        <v>7</v>
      </c>
      <c r="D199" s="64" t="s">
        <v>112</v>
      </c>
      <c r="E199" s="40" t="s">
        <v>20</v>
      </c>
      <c r="F199" s="154" t="str">
        <f>HYPERLINK("https://www.ckvt.cz/hotely/chorvatsko/stredni-dalmacie/gradac/depandance-laguna-b","Depandance LAGUNA B")</f>
        <v>Depandance LAGUNA B</v>
      </c>
      <c r="G199" s="40" t="s">
        <v>29</v>
      </c>
      <c r="H199" s="40" t="s">
        <v>137</v>
      </c>
      <c r="I199" s="40" t="s">
        <v>117</v>
      </c>
      <c r="J199" s="99">
        <f t="shared" si="134"/>
        <v>0.3003003003003003</v>
      </c>
      <c r="K199" s="210">
        <v>6990</v>
      </c>
      <c r="L199" s="34">
        <f t="shared" ref="L199:L204" si="138">K199+W199</f>
        <v>9490</v>
      </c>
      <c r="M199" s="34">
        <f t="shared" ref="M199:M204" si="139">K199+X199</f>
        <v>10980</v>
      </c>
      <c r="N199" s="52">
        <f t="shared" ref="N199:N204" si="140">K199+Y199</f>
        <v>14980</v>
      </c>
      <c r="O199" s="27">
        <v>9990</v>
      </c>
      <c r="P199" s="37">
        <f t="shared" si="136"/>
        <v>274.11764705882354</v>
      </c>
      <c r="Q199" s="38">
        <f t="shared" si="137"/>
        <v>1186.9587366276107</v>
      </c>
      <c r="R199" s="38">
        <f t="shared" si="135"/>
        <v>1236.9587366276107</v>
      </c>
      <c r="S199" s="20">
        <v>32.1</v>
      </c>
      <c r="T199" s="65" t="s">
        <v>126</v>
      </c>
      <c r="U199" s="65" t="s">
        <v>126</v>
      </c>
      <c r="W199" s="23">
        <v>2500</v>
      </c>
      <c r="X199" s="23">
        <v>3990</v>
      </c>
      <c r="Y199" s="23">
        <v>7990</v>
      </c>
    </row>
    <row r="200" spans="1:26" hidden="1" x14ac:dyDescent="0.3">
      <c r="A200" s="162">
        <v>43638</v>
      </c>
      <c r="B200" s="163">
        <v>43645</v>
      </c>
      <c r="C200" s="164">
        <f t="shared" si="133"/>
        <v>7</v>
      </c>
      <c r="D200" s="165" t="s">
        <v>112</v>
      </c>
      <c r="E200" s="166" t="s">
        <v>20</v>
      </c>
      <c r="F200" s="167" t="str">
        <f>HYPERLINK("https://www.ckvt.cz/hotely/chorvatsko/stredni-dalmacie/gradac/depandance-laguna-b","Depandance LAGUNA B")</f>
        <v>Depandance LAGUNA B</v>
      </c>
      <c r="G200" s="166" t="s">
        <v>29</v>
      </c>
      <c r="H200" s="166" t="s">
        <v>137</v>
      </c>
      <c r="I200" s="166" t="s">
        <v>36</v>
      </c>
      <c r="J200" s="168">
        <f t="shared" si="134"/>
        <v>0.3003003003003003</v>
      </c>
      <c r="K200" s="169">
        <v>6990</v>
      </c>
      <c r="L200" s="70">
        <f t="shared" si="138"/>
        <v>9490</v>
      </c>
      <c r="M200" s="70">
        <f t="shared" si="139"/>
        <v>10980</v>
      </c>
      <c r="N200" s="87">
        <f t="shared" si="140"/>
        <v>14980</v>
      </c>
      <c r="O200" s="27">
        <v>9990</v>
      </c>
      <c r="P200" s="37">
        <f t="shared" si="136"/>
        <v>274.11764705882354</v>
      </c>
      <c r="Q200" s="38">
        <f t="shared" si="137"/>
        <v>1186.9587366276107</v>
      </c>
      <c r="R200" s="38">
        <f t="shared" si="135"/>
        <v>1236.9587366276107</v>
      </c>
      <c r="S200" s="20">
        <v>32.1</v>
      </c>
      <c r="T200" s="67">
        <v>3</v>
      </c>
      <c r="U200" s="67">
        <v>3</v>
      </c>
      <c r="V200" s="23">
        <v>7290</v>
      </c>
      <c r="W200" s="23">
        <v>2500</v>
      </c>
      <c r="X200" s="23">
        <v>3990</v>
      </c>
      <c r="Y200" s="23">
        <v>7990</v>
      </c>
    </row>
    <row r="201" spans="1:26" hidden="1" x14ac:dyDescent="0.3">
      <c r="A201" s="162">
        <v>43638</v>
      </c>
      <c r="B201" s="163">
        <v>43645</v>
      </c>
      <c r="C201" s="164">
        <f t="shared" si="133"/>
        <v>7</v>
      </c>
      <c r="D201" s="165" t="s">
        <v>112</v>
      </c>
      <c r="E201" s="166" t="s">
        <v>20</v>
      </c>
      <c r="F201" s="167" t="str">
        <f>HYPERLINK("https://www.ckvt.cz/hotely/chorvatsko/stredni-dalmacie/gradac/depandance-laguna-b","Depandance LAGUNA B")</f>
        <v>Depandance LAGUNA B</v>
      </c>
      <c r="G201" s="166" t="s">
        <v>29</v>
      </c>
      <c r="H201" s="166" t="s">
        <v>137</v>
      </c>
      <c r="I201" s="166" t="s">
        <v>33</v>
      </c>
      <c r="J201" s="168">
        <f t="shared" si="134"/>
        <v>0.33365109628217349</v>
      </c>
      <c r="K201" s="169">
        <v>6990</v>
      </c>
      <c r="L201" s="70">
        <f t="shared" si="138"/>
        <v>9490</v>
      </c>
      <c r="M201" s="70">
        <f t="shared" si="139"/>
        <v>10980</v>
      </c>
      <c r="N201" s="87">
        <f t="shared" si="140"/>
        <v>14980</v>
      </c>
      <c r="O201" s="27">
        <v>10490</v>
      </c>
      <c r="P201" s="37">
        <f t="shared" si="136"/>
        <v>274.11764705882354</v>
      </c>
      <c r="Q201" s="38">
        <f t="shared" si="137"/>
        <v>1186.9587366276107</v>
      </c>
      <c r="R201" s="38">
        <f t="shared" si="135"/>
        <v>1236.9587366276107</v>
      </c>
      <c r="S201" s="20">
        <v>32.200000000000003</v>
      </c>
      <c r="T201" s="67">
        <v>5</v>
      </c>
      <c r="U201" s="67">
        <v>4</v>
      </c>
      <c r="W201" s="23">
        <v>2500</v>
      </c>
      <c r="X201" s="23">
        <v>3990</v>
      </c>
      <c r="Y201" s="23">
        <v>7990</v>
      </c>
    </row>
    <row r="202" spans="1:26" x14ac:dyDescent="0.3">
      <c r="A202" s="94">
        <v>43638</v>
      </c>
      <c r="B202" s="51">
        <v>43645</v>
      </c>
      <c r="C202" s="33">
        <f t="shared" si="133"/>
        <v>7</v>
      </c>
      <c r="D202" s="64" t="s">
        <v>112</v>
      </c>
      <c r="E202" s="40" t="s">
        <v>20</v>
      </c>
      <c r="F202" s="154" t="str">
        <f>HYPERLINK("https://www.ckvt.cz/hotely/chorvatsko/stredni-dalmacie/gradac/depandance-laguna-a","Depandance LAGUNA A")</f>
        <v>Depandance LAGUNA A</v>
      </c>
      <c r="G202" s="40" t="s">
        <v>29</v>
      </c>
      <c r="H202" s="40" t="s">
        <v>137</v>
      </c>
      <c r="I202" s="40" t="s">
        <v>117</v>
      </c>
      <c r="J202" s="99">
        <f t="shared" si="134"/>
        <v>0.36396724294813465</v>
      </c>
      <c r="K202" s="210">
        <v>6990</v>
      </c>
      <c r="L202" s="34">
        <f t="shared" si="138"/>
        <v>9490</v>
      </c>
      <c r="M202" s="34">
        <f t="shared" si="139"/>
        <v>10980</v>
      </c>
      <c r="N202" s="52">
        <f t="shared" si="140"/>
        <v>14980</v>
      </c>
      <c r="O202" s="27">
        <v>10990</v>
      </c>
      <c r="P202" s="37">
        <f t="shared" ref="P202:P233" si="141">K202/25.5</f>
        <v>274.11764705882354</v>
      </c>
      <c r="Q202" s="38">
        <f t="shared" ref="Q202:Q233" si="142">K202/5.889</f>
        <v>1186.9587366276107</v>
      </c>
      <c r="R202" s="38">
        <f t="shared" si="135"/>
        <v>1236.9587366276107</v>
      </c>
      <c r="S202" s="20">
        <v>34.1</v>
      </c>
      <c r="T202" s="65" t="s">
        <v>126</v>
      </c>
      <c r="U202" s="65" t="s">
        <v>126</v>
      </c>
      <c r="W202" s="23">
        <v>2500</v>
      </c>
      <c r="X202" s="23">
        <v>3990</v>
      </c>
      <c r="Y202" s="23">
        <v>7990</v>
      </c>
    </row>
    <row r="203" spans="1:26" hidden="1" x14ac:dyDescent="0.3">
      <c r="A203" s="162">
        <v>43638</v>
      </c>
      <c r="B203" s="163">
        <v>43645</v>
      </c>
      <c r="C203" s="164">
        <f t="shared" si="133"/>
        <v>7</v>
      </c>
      <c r="D203" s="165" t="s">
        <v>112</v>
      </c>
      <c r="E203" s="166" t="s">
        <v>20</v>
      </c>
      <c r="F203" s="167" t="str">
        <f>HYPERLINK("https://www.ckvt.cz/hotely/chorvatsko/stredni-dalmacie/gradac/depandance-laguna-a","Depandance LAGUNA A")</f>
        <v>Depandance LAGUNA A</v>
      </c>
      <c r="G203" s="166" t="s">
        <v>29</v>
      </c>
      <c r="H203" s="166" t="s">
        <v>137</v>
      </c>
      <c r="I203" s="166" t="s">
        <v>33</v>
      </c>
      <c r="J203" s="168">
        <f t="shared" si="134"/>
        <v>0.36396724294813465</v>
      </c>
      <c r="K203" s="169">
        <v>6990</v>
      </c>
      <c r="L203" s="70">
        <f t="shared" si="138"/>
        <v>9490</v>
      </c>
      <c r="M203" s="70">
        <f t="shared" si="139"/>
        <v>10980</v>
      </c>
      <c r="N203" s="87">
        <f t="shared" si="140"/>
        <v>14980</v>
      </c>
      <c r="O203" s="27">
        <v>10990</v>
      </c>
      <c r="P203" s="37">
        <f t="shared" si="141"/>
        <v>274.11764705882354</v>
      </c>
      <c r="Q203" s="38">
        <f t="shared" si="142"/>
        <v>1186.9587366276107</v>
      </c>
      <c r="R203" s="38">
        <f t="shared" si="135"/>
        <v>1236.9587366276107</v>
      </c>
      <c r="S203" s="20">
        <v>34.1</v>
      </c>
      <c r="T203" s="67">
        <v>11</v>
      </c>
      <c r="U203" s="67">
        <v>8</v>
      </c>
      <c r="V203" s="23">
        <v>7200</v>
      </c>
      <c r="W203" s="23">
        <v>2500</v>
      </c>
      <c r="X203" s="23">
        <v>3990</v>
      </c>
      <c r="Y203" s="23">
        <v>7990</v>
      </c>
    </row>
    <row r="204" spans="1:26" hidden="1" x14ac:dyDescent="0.3">
      <c r="A204" s="162">
        <v>43638</v>
      </c>
      <c r="B204" s="163">
        <v>43645</v>
      </c>
      <c r="C204" s="164">
        <f t="shared" si="133"/>
        <v>7</v>
      </c>
      <c r="D204" s="165" t="s">
        <v>112</v>
      </c>
      <c r="E204" s="166" t="s">
        <v>20</v>
      </c>
      <c r="F204" s="167" t="str">
        <f>HYPERLINK("https://www.ckvt.cz/hotely/chorvatsko/stredni-dalmacie/gradac/depandance-laguna-a","Depandance LAGUNA A")</f>
        <v>Depandance LAGUNA A</v>
      </c>
      <c r="G204" s="166" t="s">
        <v>29</v>
      </c>
      <c r="H204" s="166" t="s">
        <v>137</v>
      </c>
      <c r="I204" s="166" t="s">
        <v>32</v>
      </c>
      <c r="J204" s="168">
        <f t="shared" si="134"/>
        <v>0.36396724294813465</v>
      </c>
      <c r="K204" s="169">
        <v>6990</v>
      </c>
      <c r="L204" s="70">
        <f t="shared" si="138"/>
        <v>9490</v>
      </c>
      <c r="M204" s="70">
        <f t="shared" si="139"/>
        <v>10980</v>
      </c>
      <c r="N204" s="87">
        <f t="shared" si="140"/>
        <v>14980</v>
      </c>
      <c r="O204" s="27">
        <v>10990</v>
      </c>
      <c r="P204" s="37">
        <f t="shared" si="141"/>
        <v>274.11764705882354</v>
      </c>
      <c r="Q204" s="38">
        <f t="shared" si="142"/>
        <v>1186.9587366276107</v>
      </c>
      <c r="R204" s="38">
        <f t="shared" si="135"/>
        <v>1236.9587366276107</v>
      </c>
      <c r="S204" s="20">
        <v>34.200000000000003</v>
      </c>
      <c r="T204" s="67">
        <v>4</v>
      </c>
      <c r="U204" s="67">
        <v>4</v>
      </c>
      <c r="W204" s="23">
        <v>2500</v>
      </c>
      <c r="X204" s="23">
        <v>3990</v>
      </c>
      <c r="Y204" s="23">
        <v>7990</v>
      </c>
    </row>
    <row r="205" spans="1:26" x14ac:dyDescent="0.3">
      <c r="A205" s="94">
        <v>43638</v>
      </c>
      <c r="B205" s="56">
        <v>43645</v>
      </c>
      <c r="C205" s="33">
        <f t="shared" ref="C205:C212" si="143">B205-A205</f>
        <v>7</v>
      </c>
      <c r="D205" s="64" t="s">
        <v>112</v>
      </c>
      <c r="E205" s="40" t="s">
        <v>21</v>
      </c>
      <c r="F205" s="154" t="str">
        <f>HYPERLINK("https://www.ckvt.cz/hotely/chorvatsko/jizni-dalmacie/orebic/hotel-orsan","Hotel ORSAN")</f>
        <v>Hotel ORSAN</v>
      </c>
      <c r="G205" s="40" t="s">
        <v>5</v>
      </c>
      <c r="H205" s="40" t="s">
        <v>137</v>
      </c>
      <c r="I205" s="40" t="s">
        <v>117</v>
      </c>
      <c r="J205" s="99">
        <f t="shared" ref="J205:J212" si="144">1-(K205/O205)</f>
        <v>0.34812880765883381</v>
      </c>
      <c r="K205" s="210">
        <v>7490</v>
      </c>
      <c r="L205" s="34">
        <f t="shared" ref="L205:L212" si="145">K205+W205</f>
        <v>10490</v>
      </c>
      <c r="M205" s="35" t="s">
        <v>99</v>
      </c>
      <c r="N205" s="221" t="s">
        <v>99</v>
      </c>
      <c r="O205" s="27">
        <v>11490</v>
      </c>
      <c r="P205" s="37">
        <f t="shared" ref="P205:P212" si="146">K205/25.5</f>
        <v>293.72549019607845</v>
      </c>
      <c r="Q205" s="38">
        <f t="shared" ref="Q205:Q212" si="147">K205/5.889</f>
        <v>1271.862795041603</v>
      </c>
      <c r="R205" s="38">
        <f t="shared" ref="R205:R212" si="148">(C205+1)*6.25+Q205</f>
        <v>1321.862795041603</v>
      </c>
      <c r="S205" s="20">
        <v>44.1</v>
      </c>
      <c r="T205" s="65" t="s">
        <v>126</v>
      </c>
      <c r="U205" s="65" t="s">
        <v>126</v>
      </c>
      <c r="W205" s="23">
        <v>3000</v>
      </c>
      <c r="X205" s="23" t="s">
        <v>99</v>
      </c>
      <c r="Y205" s="192" t="s">
        <v>99</v>
      </c>
    </row>
    <row r="206" spans="1:26" hidden="1" x14ac:dyDescent="0.3">
      <c r="A206" s="162">
        <v>43638</v>
      </c>
      <c r="B206" s="179">
        <v>43645</v>
      </c>
      <c r="C206" s="164">
        <f t="shared" si="143"/>
        <v>7</v>
      </c>
      <c r="D206" s="165" t="s">
        <v>112</v>
      </c>
      <c r="E206" s="166" t="s">
        <v>21</v>
      </c>
      <c r="F206" s="167" t="str">
        <f>HYPERLINK("https://www.ckvt.cz/hotely/chorvatsko/jizni-dalmacie/orebic/hotel-orsan","Hotel ORSAN")</f>
        <v>Hotel ORSAN</v>
      </c>
      <c r="G206" s="166" t="s">
        <v>5</v>
      </c>
      <c r="H206" s="166" t="s">
        <v>137</v>
      </c>
      <c r="I206" s="166" t="s">
        <v>30</v>
      </c>
      <c r="J206" s="168">
        <f t="shared" si="144"/>
        <v>0.34812880765883381</v>
      </c>
      <c r="K206" s="169">
        <v>7490</v>
      </c>
      <c r="L206" s="70">
        <f t="shared" si="145"/>
        <v>10490</v>
      </c>
      <c r="M206" s="71" t="s">
        <v>99</v>
      </c>
      <c r="N206" s="72" t="s">
        <v>99</v>
      </c>
      <c r="O206" s="27">
        <v>11490</v>
      </c>
      <c r="P206" s="37">
        <f t="shared" si="146"/>
        <v>293.72549019607845</v>
      </c>
      <c r="Q206" s="38">
        <f t="shared" si="147"/>
        <v>1271.862795041603</v>
      </c>
      <c r="R206" s="38">
        <f t="shared" si="148"/>
        <v>1321.862795041603</v>
      </c>
      <c r="S206" s="20">
        <v>41.4</v>
      </c>
      <c r="T206" s="67">
        <v>6</v>
      </c>
      <c r="U206" s="67">
        <v>4</v>
      </c>
      <c r="V206" s="23" t="s">
        <v>125</v>
      </c>
      <c r="W206" s="23">
        <v>3000</v>
      </c>
      <c r="X206" s="23" t="s">
        <v>99</v>
      </c>
      <c r="Y206" s="192" t="s">
        <v>99</v>
      </c>
    </row>
    <row r="207" spans="1:26" hidden="1" x14ac:dyDescent="0.3">
      <c r="A207" s="162">
        <v>43638</v>
      </c>
      <c r="B207" s="179">
        <v>43645</v>
      </c>
      <c r="C207" s="164">
        <f t="shared" si="143"/>
        <v>7</v>
      </c>
      <c r="D207" s="165" t="s">
        <v>112</v>
      </c>
      <c r="E207" s="166" t="s">
        <v>21</v>
      </c>
      <c r="F207" s="167" t="str">
        <f>HYPERLINK("https://www.ckvt.cz/hotely/chorvatsko/jizni-dalmacie/orebic/hotel-orsan","Hotel ORSAN")</f>
        <v>Hotel ORSAN</v>
      </c>
      <c r="G207" s="166" t="s">
        <v>5</v>
      </c>
      <c r="H207" s="166" t="s">
        <v>137</v>
      </c>
      <c r="I207" s="166" t="s">
        <v>31</v>
      </c>
      <c r="J207" s="168">
        <f t="shared" si="144"/>
        <v>0.37531276063386154</v>
      </c>
      <c r="K207" s="169">
        <v>7490</v>
      </c>
      <c r="L207" s="70">
        <f t="shared" si="145"/>
        <v>10490</v>
      </c>
      <c r="M207" s="71" t="s">
        <v>99</v>
      </c>
      <c r="N207" s="72" t="s">
        <v>99</v>
      </c>
      <c r="O207" s="27">
        <v>11990</v>
      </c>
      <c r="P207" s="37">
        <f t="shared" si="146"/>
        <v>293.72549019607845</v>
      </c>
      <c r="Q207" s="38">
        <f t="shared" si="147"/>
        <v>1271.862795041603</v>
      </c>
      <c r="R207" s="38">
        <f t="shared" si="148"/>
        <v>1321.862795041603</v>
      </c>
      <c r="S207" s="20">
        <v>44.1</v>
      </c>
      <c r="T207" s="67">
        <v>3</v>
      </c>
      <c r="U207" s="67">
        <v>3</v>
      </c>
      <c r="W207" s="23">
        <v>3000</v>
      </c>
      <c r="X207" s="23" t="s">
        <v>99</v>
      </c>
      <c r="Y207" s="192" t="s">
        <v>99</v>
      </c>
    </row>
    <row r="208" spans="1:26" hidden="1" x14ac:dyDescent="0.3">
      <c r="A208" s="162">
        <v>43638</v>
      </c>
      <c r="B208" s="179">
        <v>43645</v>
      </c>
      <c r="C208" s="164">
        <f t="shared" si="143"/>
        <v>7</v>
      </c>
      <c r="D208" s="165" t="s">
        <v>112</v>
      </c>
      <c r="E208" s="166" t="s">
        <v>21</v>
      </c>
      <c r="F208" s="167" t="str">
        <f>HYPERLINK("https://www.ckvt.cz/hotely/chorvatsko/jizni-dalmacie/orebic/hotel-orsan","Hotel ORSAN")</f>
        <v>Hotel ORSAN</v>
      </c>
      <c r="G208" s="166" t="s">
        <v>5</v>
      </c>
      <c r="H208" s="166" t="s">
        <v>137</v>
      </c>
      <c r="I208" s="166" t="s">
        <v>33</v>
      </c>
      <c r="J208" s="168">
        <f t="shared" si="144"/>
        <v>0.32025620496397122</v>
      </c>
      <c r="K208" s="169">
        <v>8490</v>
      </c>
      <c r="L208" s="70">
        <f t="shared" si="145"/>
        <v>11490</v>
      </c>
      <c r="M208" s="71" t="s">
        <v>99</v>
      </c>
      <c r="N208" s="72" t="s">
        <v>99</v>
      </c>
      <c r="O208" s="27">
        <v>12490</v>
      </c>
      <c r="P208" s="37">
        <f t="shared" si="146"/>
        <v>332.94117647058823</v>
      </c>
      <c r="Q208" s="38">
        <f t="shared" si="147"/>
        <v>1441.6709118695874</v>
      </c>
      <c r="R208" s="38">
        <f t="shared" si="148"/>
        <v>1491.6709118695874</v>
      </c>
      <c r="S208" s="20">
        <v>44.3</v>
      </c>
      <c r="T208" s="67">
        <v>6</v>
      </c>
      <c r="U208" s="67">
        <v>6</v>
      </c>
      <c r="W208" s="23">
        <v>3000</v>
      </c>
      <c r="X208" s="23" t="s">
        <v>99</v>
      </c>
      <c r="Y208" s="192" t="s">
        <v>99</v>
      </c>
    </row>
    <row r="209" spans="1:26" hidden="1" x14ac:dyDescent="0.3">
      <c r="A209" s="162">
        <v>43638</v>
      </c>
      <c r="B209" s="179">
        <v>43645</v>
      </c>
      <c r="C209" s="164">
        <f t="shared" si="143"/>
        <v>7</v>
      </c>
      <c r="D209" s="165" t="s">
        <v>112</v>
      </c>
      <c r="E209" s="166" t="s">
        <v>21</v>
      </c>
      <c r="F209" s="167" t="str">
        <f>HYPERLINK("https://www.ckvt.cz/hotely/chorvatsko/jizni-dalmacie/orebic/hotel-orsan","Hotel ORSAN")</f>
        <v>Hotel ORSAN</v>
      </c>
      <c r="G209" s="166" t="s">
        <v>5</v>
      </c>
      <c r="H209" s="166" t="s">
        <v>137</v>
      </c>
      <c r="I209" s="166" t="s">
        <v>32</v>
      </c>
      <c r="J209" s="168">
        <f t="shared" si="144"/>
        <v>0.37064492216456635</v>
      </c>
      <c r="K209" s="169">
        <v>8490</v>
      </c>
      <c r="L209" s="70">
        <f t="shared" si="145"/>
        <v>11490</v>
      </c>
      <c r="M209" s="71" t="s">
        <v>99</v>
      </c>
      <c r="N209" s="72" t="s">
        <v>99</v>
      </c>
      <c r="O209" s="27">
        <v>13490</v>
      </c>
      <c r="P209" s="37">
        <f t="shared" si="146"/>
        <v>332.94117647058823</v>
      </c>
      <c r="Q209" s="38">
        <f t="shared" si="147"/>
        <v>1441.6709118695874</v>
      </c>
      <c r="R209" s="38">
        <f t="shared" si="148"/>
        <v>1491.6709118695874</v>
      </c>
      <c r="S209" s="20">
        <v>44.3</v>
      </c>
      <c r="T209" s="67">
        <v>6</v>
      </c>
      <c r="U209" s="67">
        <v>6</v>
      </c>
      <c r="W209" s="23">
        <v>3000</v>
      </c>
      <c r="X209" s="23" t="s">
        <v>99</v>
      </c>
      <c r="Y209" s="192" t="s">
        <v>99</v>
      </c>
    </row>
    <row r="210" spans="1:26" x14ac:dyDescent="0.3">
      <c r="A210" s="94">
        <v>43638</v>
      </c>
      <c r="B210" s="51">
        <v>43645</v>
      </c>
      <c r="C210" s="33">
        <f t="shared" si="143"/>
        <v>7</v>
      </c>
      <c r="D210" s="64" t="s">
        <v>112</v>
      </c>
      <c r="E210" s="40" t="s">
        <v>21</v>
      </c>
      <c r="F210" s="154" t="str">
        <f>HYPERLINK("https://www.ckvt.cz/hotely/chorvatsko/jizni-dalmacie/orebic/depandance-bellevue","Depandance BELLEVUE")</f>
        <v>Depandance BELLEVUE</v>
      </c>
      <c r="G210" s="40" t="s">
        <v>28</v>
      </c>
      <c r="H210" s="40" t="s">
        <v>137</v>
      </c>
      <c r="I210" s="40" t="s">
        <v>117</v>
      </c>
      <c r="J210" s="99">
        <f t="shared" si="144"/>
        <v>0.42340261739799845</v>
      </c>
      <c r="K210" s="210">
        <v>7490</v>
      </c>
      <c r="L210" s="34">
        <f t="shared" si="145"/>
        <v>10490</v>
      </c>
      <c r="M210" s="35" t="s">
        <v>99</v>
      </c>
      <c r="N210" s="221" t="s">
        <v>99</v>
      </c>
      <c r="O210" s="27">
        <v>12990</v>
      </c>
      <c r="P210" s="37">
        <f t="shared" si="146"/>
        <v>293.72549019607845</v>
      </c>
      <c r="Q210" s="38">
        <f t="shared" si="147"/>
        <v>1271.862795041603</v>
      </c>
      <c r="R210" s="38">
        <f t="shared" si="148"/>
        <v>1321.862795041603</v>
      </c>
      <c r="S210" s="20">
        <v>49.1</v>
      </c>
      <c r="T210" s="65" t="s">
        <v>126</v>
      </c>
      <c r="U210" s="65" t="s">
        <v>126</v>
      </c>
      <c r="W210" s="23">
        <v>3000</v>
      </c>
      <c r="X210" s="23" t="s">
        <v>99</v>
      </c>
      <c r="Y210" s="192" t="s">
        <v>99</v>
      </c>
    </row>
    <row r="211" spans="1:26" hidden="1" x14ac:dyDescent="0.3">
      <c r="A211" s="162">
        <v>43638</v>
      </c>
      <c r="B211" s="163">
        <v>43645</v>
      </c>
      <c r="C211" s="164">
        <f t="shared" si="143"/>
        <v>7</v>
      </c>
      <c r="D211" s="165" t="s">
        <v>112</v>
      </c>
      <c r="E211" s="166" t="s">
        <v>21</v>
      </c>
      <c r="F211" s="167" t="str">
        <f>HYPERLINK("https://www.ckvt.cz/hotely/chorvatsko/jizni-dalmacie/orebic/depandance-bellevue","Depandance BELLEVUE")</f>
        <v>Depandance BELLEVUE</v>
      </c>
      <c r="G211" s="166" t="s">
        <v>28</v>
      </c>
      <c r="H211" s="166" t="s">
        <v>137</v>
      </c>
      <c r="I211" s="166" t="s">
        <v>33</v>
      </c>
      <c r="J211" s="168">
        <f t="shared" si="144"/>
        <v>0.42340261739799845</v>
      </c>
      <c r="K211" s="169">
        <v>7490</v>
      </c>
      <c r="L211" s="70">
        <f t="shared" si="145"/>
        <v>10490</v>
      </c>
      <c r="M211" s="71" t="s">
        <v>99</v>
      </c>
      <c r="N211" s="72" t="s">
        <v>99</v>
      </c>
      <c r="O211" s="27">
        <v>12990</v>
      </c>
      <c r="P211" s="37">
        <f t="shared" si="146"/>
        <v>293.72549019607845</v>
      </c>
      <c r="Q211" s="38">
        <f t="shared" si="147"/>
        <v>1271.862795041603</v>
      </c>
      <c r="R211" s="38">
        <f t="shared" si="148"/>
        <v>1321.862795041603</v>
      </c>
      <c r="S211" s="20">
        <v>49.1</v>
      </c>
      <c r="T211" s="67">
        <v>3</v>
      </c>
      <c r="U211" s="67">
        <v>3</v>
      </c>
      <c r="V211" s="23">
        <v>8254</v>
      </c>
      <c r="W211" s="23">
        <v>3000</v>
      </c>
      <c r="X211" s="23" t="s">
        <v>99</v>
      </c>
      <c r="Y211" s="192" t="s">
        <v>99</v>
      </c>
    </row>
    <row r="212" spans="1:26" hidden="1" x14ac:dyDescent="0.3">
      <c r="A212" s="162">
        <v>43638</v>
      </c>
      <c r="B212" s="163">
        <v>43645</v>
      </c>
      <c r="C212" s="164">
        <f t="shared" si="143"/>
        <v>7</v>
      </c>
      <c r="D212" s="165" t="s">
        <v>112</v>
      </c>
      <c r="E212" s="166" t="s">
        <v>21</v>
      </c>
      <c r="F212" s="167" t="str">
        <f>HYPERLINK("https://www.ckvt.cz/hotely/chorvatsko/jizni-dalmacie/orebic/depandance-bellevue","Depandance BELLEVUE")</f>
        <v>Depandance BELLEVUE</v>
      </c>
      <c r="G212" s="166" t="s">
        <v>28</v>
      </c>
      <c r="H212" s="166" t="s">
        <v>137</v>
      </c>
      <c r="I212" s="166" t="s">
        <v>32</v>
      </c>
      <c r="J212" s="168">
        <f t="shared" si="144"/>
        <v>0.37064492216456635</v>
      </c>
      <c r="K212" s="169">
        <v>8490</v>
      </c>
      <c r="L212" s="70">
        <f t="shared" si="145"/>
        <v>11490</v>
      </c>
      <c r="M212" s="71" t="s">
        <v>99</v>
      </c>
      <c r="N212" s="72" t="s">
        <v>99</v>
      </c>
      <c r="O212" s="27">
        <v>13490</v>
      </c>
      <c r="P212" s="37">
        <f t="shared" si="146"/>
        <v>332.94117647058823</v>
      </c>
      <c r="Q212" s="38">
        <f t="shared" si="147"/>
        <v>1441.6709118695874</v>
      </c>
      <c r="R212" s="38">
        <f t="shared" si="148"/>
        <v>1491.6709118695874</v>
      </c>
      <c r="S212" s="20">
        <v>49.2</v>
      </c>
      <c r="T212" s="67">
        <v>4</v>
      </c>
      <c r="U212" s="67">
        <v>3</v>
      </c>
      <c r="W212" s="23">
        <v>3000</v>
      </c>
      <c r="X212" s="23" t="s">
        <v>99</v>
      </c>
      <c r="Y212" s="192" t="s">
        <v>99</v>
      </c>
    </row>
    <row r="213" spans="1:26" x14ac:dyDescent="0.3">
      <c r="A213" s="94">
        <v>43638</v>
      </c>
      <c r="B213" s="51">
        <v>43645</v>
      </c>
      <c r="C213" s="33">
        <f t="shared" si="133"/>
        <v>7</v>
      </c>
      <c r="D213" s="64" t="s">
        <v>112</v>
      </c>
      <c r="E213" s="40" t="s">
        <v>17</v>
      </c>
      <c r="F213" s="154" t="str">
        <f>HYPERLINK("https://www.ckvt.cz/hotely/chorvatsko/stredni-dalmacie/baska-voda/rodinne-bungalovy-neptun-klub-baska-voda","Rodinné bung. BAŠKA VODA")</f>
        <v>Rodinné bung. BAŠKA VODA</v>
      </c>
      <c r="G213" s="40" t="s">
        <v>29</v>
      </c>
      <c r="H213" s="40" t="s">
        <v>137</v>
      </c>
      <c r="I213" s="40" t="s">
        <v>117</v>
      </c>
      <c r="J213" s="99">
        <f t="shared" si="134"/>
        <v>0.21074815595363539</v>
      </c>
      <c r="K213" s="210">
        <v>7490</v>
      </c>
      <c r="L213" s="34">
        <f t="shared" si="116"/>
        <v>9990</v>
      </c>
      <c r="M213" s="34">
        <f t="shared" si="117"/>
        <v>11480</v>
      </c>
      <c r="N213" s="52">
        <f t="shared" si="118"/>
        <v>15480</v>
      </c>
      <c r="O213" s="27">
        <v>9490</v>
      </c>
      <c r="P213" s="37">
        <f t="shared" si="141"/>
        <v>293.72549019607845</v>
      </c>
      <c r="Q213" s="38">
        <f t="shared" si="142"/>
        <v>1271.862795041603</v>
      </c>
      <c r="R213" s="38">
        <f t="shared" si="135"/>
        <v>1321.862795041603</v>
      </c>
      <c r="S213" s="18">
        <v>33.1</v>
      </c>
      <c r="T213" s="65" t="s">
        <v>126</v>
      </c>
      <c r="U213" s="65" t="s">
        <v>126</v>
      </c>
      <c r="W213" s="23">
        <v>2500</v>
      </c>
      <c r="X213" s="23">
        <v>3990</v>
      </c>
      <c r="Y213" s="23">
        <v>7990</v>
      </c>
    </row>
    <row r="214" spans="1:26" hidden="1" x14ac:dyDescent="0.3">
      <c r="A214" s="162">
        <v>43638</v>
      </c>
      <c r="B214" s="163">
        <v>43645</v>
      </c>
      <c r="C214" s="164">
        <f t="shared" si="133"/>
        <v>7</v>
      </c>
      <c r="D214" s="165" t="s">
        <v>112</v>
      </c>
      <c r="E214" s="166" t="s">
        <v>17</v>
      </c>
      <c r="F214" s="167" t="str">
        <f>HYPERLINK("https://www.ckvt.cz/hotely/chorvatsko/stredni-dalmacie/baska-voda/rodinne-bungalovy-neptun-klub-baska-voda","Rodinné bung. BAŠKA VODA")</f>
        <v>Rodinné bung. BAŠKA VODA</v>
      </c>
      <c r="G214" s="166" t="s">
        <v>29</v>
      </c>
      <c r="H214" s="166" t="s">
        <v>137</v>
      </c>
      <c r="I214" s="166" t="s">
        <v>30</v>
      </c>
      <c r="J214" s="168">
        <f t="shared" si="134"/>
        <v>0.21074815595363539</v>
      </c>
      <c r="K214" s="169">
        <v>7490</v>
      </c>
      <c r="L214" s="70">
        <f t="shared" si="116"/>
        <v>9990</v>
      </c>
      <c r="M214" s="70">
        <f t="shared" si="117"/>
        <v>11480</v>
      </c>
      <c r="N214" s="87">
        <f t="shared" si="118"/>
        <v>15480</v>
      </c>
      <c r="O214" s="27">
        <v>9490</v>
      </c>
      <c r="P214" s="37">
        <f t="shared" si="141"/>
        <v>293.72549019607845</v>
      </c>
      <c r="Q214" s="38">
        <f t="shared" si="142"/>
        <v>1271.862795041603</v>
      </c>
      <c r="R214" s="38">
        <f t="shared" si="135"/>
        <v>1321.862795041603</v>
      </c>
      <c r="S214" s="18">
        <v>33.1</v>
      </c>
      <c r="T214" s="66">
        <v>1</v>
      </c>
      <c r="U214" s="67">
        <v>3</v>
      </c>
      <c r="W214" s="23">
        <v>2500</v>
      </c>
      <c r="X214" s="23">
        <v>3990</v>
      </c>
      <c r="Y214" s="23">
        <v>7990</v>
      </c>
    </row>
    <row r="215" spans="1:26" hidden="1" x14ac:dyDescent="0.3">
      <c r="A215" s="162">
        <v>43638</v>
      </c>
      <c r="B215" s="163">
        <v>43645</v>
      </c>
      <c r="C215" s="164">
        <f t="shared" si="133"/>
        <v>7</v>
      </c>
      <c r="D215" s="165" t="s">
        <v>112</v>
      </c>
      <c r="E215" s="166" t="s">
        <v>17</v>
      </c>
      <c r="F215" s="167" t="str">
        <f>HYPERLINK("https://www.ckvt.cz/hotely/chorvatsko/stredni-dalmacie/baska-voda/rodinne-bungalovy-neptun-klub-baska-voda","Rodinné bung. BAŠKA VODA")</f>
        <v>Rodinné bung. BAŠKA VODA</v>
      </c>
      <c r="G215" s="166" t="s">
        <v>29</v>
      </c>
      <c r="H215" s="166" t="s">
        <v>137</v>
      </c>
      <c r="I215" s="166" t="s">
        <v>43</v>
      </c>
      <c r="J215" s="168">
        <f t="shared" si="134"/>
        <v>0.21074815595363539</v>
      </c>
      <c r="K215" s="169">
        <v>7490</v>
      </c>
      <c r="L215" s="70">
        <f t="shared" si="116"/>
        <v>9990</v>
      </c>
      <c r="M215" s="70">
        <f t="shared" si="117"/>
        <v>11480</v>
      </c>
      <c r="N215" s="87">
        <f t="shared" si="118"/>
        <v>15480</v>
      </c>
      <c r="O215" s="27">
        <v>9490</v>
      </c>
      <c r="P215" s="37">
        <f t="shared" si="141"/>
        <v>293.72549019607845</v>
      </c>
      <c r="Q215" s="38">
        <f t="shared" si="142"/>
        <v>1271.862795041603</v>
      </c>
      <c r="R215" s="38">
        <f t="shared" si="135"/>
        <v>1321.862795041603</v>
      </c>
      <c r="S215" s="18">
        <v>33.200000000000003</v>
      </c>
      <c r="T215" s="66">
        <v>4</v>
      </c>
      <c r="U215" s="67">
        <v>1</v>
      </c>
      <c r="W215" s="23">
        <v>2500</v>
      </c>
      <c r="X215" s="23">
        <v>3990</v>
      </c>
      <c r="Y215" s="23">
        <v>7990</v>
      </c>
    </row>
    <row r="216" spans="1:26" customFormat="1" hidden="1" x14ac:dyDescent="0.3">
      <c r="A216" s="170">
        <v>43638</v>
      </c>
      <c r="B216" s="171">
        <v>43645</v>
      </c>
      <c r="C216" s="172">
        <f t="shared" si="133"/>
        <v>7</v>
      </c>
      <c r="D216" s="173" t="s">
        <v>112</v>
      </c>
      <c r="E216" s="174" t="s">
        <v>17</v>
      </c>
      <c r="F216" s="175" t="str">
        <f>HYPERLINK("https://www.ckvt.cz/hotely/chorvatsko/stredni-dalmacie/baska-voda/rodinne-bungalovy-neptun-klub-baska-voda","Rodinné bung. BAŠKA VODA")</f>
        <v>Rodinné bung. BAŠKA VODA</v>
      </c>
      <c r="G216" s="174" t="s">
        <v>29</v>
      </c>
      <c r="H216" s="174" t="s">
        <v>137</v>
      </c>
      <c r="I216" s="174" t="s">
        <v>44</v>
      </c>
      <c r="J216" s="176">
        <f t="shared" si="134"/>
        <v>0.19065776930409917</v>
      </c>
      <c r="K216" s="212">
        <v>8490</v>
      </c>
      <c r="L216" s="79">
        <f t="shared" si="116"/>
        <v>10990</v>
      </c>
      <c r="M216" s="79">
        <f t="shared" si="117"/>
        <v>12480</v>
      </c>
      <c r="N216" s="88">
        <f t="shared" si="118"/>
        <v>16480</v>
      </c>
      <c r="O216" s="27">
        <v>10490</v>
      </c>
      <c r="P216" s="6">
        <f t="shared" si="141"/>
        <v>332.94117647058823</v>
      </c>
      <c r="Q216" s="7">
        <f t="shared" si="142"/>
        <v>1441.6709118695874</v>
      </c>
      <c r="R216" s="38">
        <f t="shared" si="135"/>
        <v>1491.6709118695874</v>
      </c>
      <c r="S216" s="18">
        <v>33.4</v>
      </c>
      <c r="T216" s="69">
        <v>0</v>
      </c>
      <c r="U216" s="68">
        <v>0</v>
      </c>
      <c r="W216">
        <v>2500</v>
      </c>
      <c r="X216" s="23">
        <v>3990</v>
      </c>
      <c r="Y216">
        <v>7990</v>
      </c>
      <c r="Z216" s="23"/>
    </row>
    <row r="217" spans="1:26" hidden="1" x14ac:dyDescent="0.3">
      <c r="A217" s="162">
        <v>43638</v>
      </c>
      <c r="B217" s="163">
        <v>43645</v>
      </c>
      <c r="C217" s="164">
        <f t="shared" si="133"/>
        <v>7</v>
      </c>
      <c r="D217" s="165" t="s">
        <v>112</v>
      </c>
      <c r="E217" s="166" t="s">
        <v>17</v>
      </c>
      <c r="F217" s="167" t="str">
        <f>HYPERLINK("https://www.ckvt.cz/hotely/chorvatsko/stredni-dalmacie/baska-voda/rodinne-bungalovy-neptun-klub-baska-voda","Rodinné bung. BAŠKA VODA")</f>
        <v>Rodinné bung. BAŠKA VODA</v>
      </c>
      <c r="G217" s="166" t="s">
        <v>29</v>
      </c>
      <c r="H217" s="166" t="s">
        <v>137</v>
      </c>
      <c r="I217" s="166" t="s">
        <v>45</v>
      </c>
      <c r="J217" s="168">
        <f t="shared" si="134"/>
        <v>0.19065776930409917</v>
      </c>
      <c r="K217" s="169">
        <v>8490</v>
      </c>
      <c r="L217" s="70">
        <f t="shared" si="116"/>
        <v>10990</v>
      </c>
      <c r="M217" s="70">
        <f t="shared" si="117"/>
        <v>12480</v>
      </c>
      <c r="N217" s="87">
        <f t="shared" si="118"/>
        <v>16480</v>
      </c>
      <c r="O217" s="27">
        <v>10490</v>
      </c>
      <c r="P217" s="37">
        <f t="shared" si="141"/>
        <v>332.94117647058823</v>
      </c>
      <c r="Q217" s="38">
        <f t="shared" si="142"/>
        <v>1441.6709118695874</v>
      </c>
      <c r="R217" s="38">
        <f t="shared" si="135"/>
        <v>1491.6709118695874</v>
      </c>
      <c r="S217" s="18">
        <v>33.5</v>
      </c>
      <c r="T217" s="66">
        <v>5</v>
      </c>
      <c r="U217" s="67">
        <v>1</v>
      </c>
      <c r="W217" s="23">
        <v>2500</v>
      </c>
      <c r="X217" s="23">
        <v>3990</v>
      </c>
      <c r="Y217" s="23">
        <v>7990</v>
      </c>
    </row>
    <row r="218" spans="1:26" x14ac:dyDescent="0.3">
      <c r="A218" s="94">
        <v>43638</v>
      </c>
      <c r="B218" s="51">
        <v>43645</v>
      </c>
      <c r="C218" s="33">
        <f t="shared" ref="C218:C223" si="149">B218-A218</f>
        <v>7</v>
      </c>
      <c r="D218" s="64" t="s">
        <v>112</v>
      </c>
      <c r="E218" s="40" t="s">
        <v>13</v>
      </c>
      <c r="F218" s="154" t="str">
        <f t="shared" ref="F218:F223" si="150">HYPERLINK("https://www.ckvt.cz/hotely/chorvatsko/ostrov-krk/njivice/hotel-beli-kamik-superior","Hotel BELI KAMIK")</f>
        <v>Hotel BELI KAMIK</v>
      </c>
      <c r="G218" s="40" t="s">
        <v>5</v>
      </c>
      <c r="H218" s="40" t="s">
        <v>136</v>
      </c>
      <c r="I218" s="40" t="s">
        <v>117</v>
      </c>
      <c r="J218" s="99">
        <f t="shared" ref="J218:J223" si="151">1-(K218/O218)</f>
        <v>0.20020020020020024</v>
      </c>
      <c r="K218" s="210">
        <v>7990</v>
      </c>
      <c r="L218" s="34">
        <f t="shared" si="116"/>
        <v>10190</v>
      </c>
      <c r="M218" s="47" t="s">
        <v>99</v>
      </c>
      <c r="N218" s="48" t="s">
        <v>99</v>
      </c>
      <c r="O218" s="27">
        <v>9990</v>
      </c>
      <c r="P218" s="37">
        <f t="shared" si="141"/>
        <v>313.33333333333331</v>
      </c>
      <c r="Q218" s="38">
        <f t="shared" si="142"/>
        <v>1356.7668534555951</v>
      </c>
      <c r="R218" s="38">
        <f t="shared" ref="R218:R223" si="152">(C218+1)*6.25+Q218</f>
        <v>1406.7668534555951</v>
      </c>
      <c r="S218" s="20">
        <v>40.1</v>
      </c>
      <c r="T218" s="65" t="s">
        <v>126</v>
      </c>
      <c r="U218" s="65" t="s">
        <v>126</v>
      </c>
      <c r="V218" s="23">
        <v>8013</v>
      </c>
      <c r="W218" s="23">
        <v>2200</v>
      </c>
      <c r="X218" s="23" t="s">
        <v>99</v>
      </c>
      <c r="Y218" s="23" t="s">
        <v>99</v>
      </c>
    </row>
    <row r="219" spans="1:26" hidden="1" x14ac:dyDescent="0.3">
      <c r="A219" s="162">
        <v>43638</v>
      </c>
      <c r="B219" s="163">
        <v>43645</v>
      </c>
      <c r="C219" s="164">
        <f t="shared" si="149"/>
        <v>7</v>
      </c>
      <c r="D219" s="165" t="s">
        <v>112</v>
      </c>
      <c r="E219" s="166" t="s">
        <v>13</v>
      </c>
      <c r="F219" s="167" t="str">
        <f t="shared" si="150"/>
        <v>Hotel BELI KAMIK</v>
      </c>
      <c r="G219" s="166" t="s">
        <v>5</v>
      </c>
      <c r="H219" s="166" t="s">
        <v>136</v>
      </c>
      <c r="I219" s="166" t="s">
        <v>104</v>
      </c>
      <c r="J219" s="168">
        <f t="shared" si="151"/>
        <v>0.20020020020020024</v>
      </c>
      <c r="K219" s="169">
        <v>7990</v>
      </c>
      <c r="L219" s="70">
        <f t="shared" si="116"/>
        <v>10190</v>
      </c>
      <c r="M219" s="85" t="s">
        <v>99</v>
      </c>
      <c r="N219" s="86" t="s">
        <v>99</v>
      </c>
      <c r="O219" s="27">
        <v>9990</v>
      </c>
      <c r="P219" s="37">
        <f t="shared" si="141"/>
        <v>313.33333333333331</v>
      </c>
      <c r="Q219" s="38">
        <f t="shared" si="142"/>
        <v>1356.7668534555951</v>
      </c>
      <c r="R219" s="38">
        <f t="shared" si="152"/>
        <v>1406.7668534555951</v>
      </c>
      <c r="S219" s="20">
        <v>40.1</v>
      </c>
      <c r="T219" s="67">
        <v>2</v>
      </c>
      <c r="U219" s="67">
        <v>2</v>
      </c>
      <c r="W219" s="23">
        <v>2200</v>
      </c>
      <c r="X219" s="23" t="s">
        <v>99</v>
      </c>
      <c r="Y219" s="23" t="s">
        <v>99</v>
      </c>
    </row>
    <row r="220" spans="1:26" hidden="1" x14ac:dyDescent="0.3">
      <c r="A220" s="162">
        <v>43638</v>
      </c>
      <c r="B220" s="163">
        <v>43645</v>
      </c>
      <c r="C220" s="164">
        <f t="shared" si="149"/>
        <v>7</v>
      </c>
      <c r="D220" s="165" t="s">
        <v>112</v>
      </c>
      <c r="E220" s="166" t="s">
        <v>13</v>
      </c>
      <c r="F220" s="167" t="str">
        <f t="shared" si="150"/>
        <v>Hotel BELI KAMIK</v>
      </c>
      <c r="G220" s="166" t="s">
        <v>5</v>
      </c>
      <c r="H220" s="166" t="s">
        <v>136</v>
      </c>
      <c r="I220" s="166" t="s">
        <v>55</v>
      </c>
      <c r="J220" s="168">
        <f t="shared" si="151"/>
        <v>0.22351797862001943</v>
      </c>
      <c r="K220" s="169">
        <v>7990</v>
      </c>
      <c r="L220" s="70">
        <f t="shared" si="116"/>
        <v>10190</v>
      </c>
      <c r="M220" s="85" t="s">
        <v>99</v>
      </c>
      <c r="N220" s="86" t="s">
        <v>99</v>
      </c>
      <c r="O220" s="27">
        <v>10290</v>
      </c>
      <c r="P220" s="37">
        <f t="shared" si="141"/>
        <v>313.33333333333331</v>
      </c>
      <c r="Q220" s="38">
        <f t="shared" si="142"/>
        <v>1356.7668534555951</v>
      </c>
      <c r="R220" s="38">
        <f t="shared" si="152"/>
        <v>1406.7668534555951</v>
      </c>
      <c r="S220" s="20">
        <v>40.200000000000003</v>
      </c>
      <c r="T220" s="67">
        <v>0</v>
      </c>
      <c r="U220" s="67">
        <v>1</v>
      </c>
      <c r="W220" s="23">
        <v>2200</v>
      </c>
      <c r="X220" s="23" t="s">
        <v>99</v>
      </c>
      <c r="Y220" s="23" t="s">
        <v>99</v>
      </c>
    </row>
    <row r="221" spans="1:26" hidden="1" x14ac:dyDescent="0.3">
      <c r="A221" s="162">
        <v>43638</v>
      </c>
      <c r="B221" s="163">
        <v>43645</v>
      </c>
      <c r="C221" s="164">
        <f t="shared" si="149"/>
        <v>7</v>
      </c>
      <c r="D221" s="165" t="s">
        <v>112</v>
      </c>
      <c r="E221" s="166" t="s">
        <v>13</v>
      </c>
      <c r="F221" s="167" t="str">
        <f t="shared" si="150"/>
        <v>Hotel BELI KAMIK</v>
      </c>
      <c r="G221" s="166" t="s">
        <v>5</v>
      </c>
      <c r="H221" s="166" t="s">
        <v>136</v>
      </c>
      <c r="I221" s="166" t="s">
        <v>56</v>
      </c>
      <c r="J221" s="168">
        <f t="shared" si="151"/>
        <v>0.2383222116301239</v>
      </c>
      <c r="K221" s="169">
        <v>7990</v>
      </c>
      <c r="L221" s="70">
        <f t="shared" si="116"/>
        <v>10190</v>
      </c>
      <c r="M221" s="85" t="s">
        <v>99</v>
      </c>
      <c r="N221" s="86" t="s">
        <v>99</v>
      </c>
      <c r="O221" s="27">
        <v>10490</v>
      </c>
      <c r="P221" s="37">
        <f t="shared" si="141"/>
        <v>313.33333333333331</v>
      </c>
      <c r="Q221" s="38">
        <f t="shared" si="142"/>
        <v>1356.7668534555951</v>
      </c>
      <c r="R221" s="38">
        <f t="shared" si="152"/>
        <v>1406.7668534555951</v>
      </c>
      <c r="S221" s="20">
        <v>40.299999999999997</v>
      </c>
      <c r="T221" s="67">
        <v>1</v>
      </c>
      <c r="U221" s="67">
        <v>0</v>
      </c>
      <c r="W221" s="23">
        <v>2200</v>
      </c>
      <c r="X221" s="23" t="s">
        <v>99</v>
      </c>
      <c r="Y221" s="23" t="s">
        <v>99</v>
      </c>
    </row>
    <row r="222" spans="1:26" customFormat="1" hidden="1" x14ac:dyDescent="0.3">
      <c r="A222" s="170">
        <v>43638</v>
      </c>
      <c r="B222" s="171">
        <v>43645</v>
      </c>
      <c r="C222" s="172">
        <f t="shared" si="149"/>
        <v>7</v>
      </c>
      <c r="D222" s="173" t="s">
        <v>112</v>
      </c>
      <c r="E222" s="174" t="s">
        <v>13</v>
      </c>
      <c r="F222" s="175" t="str">
        <f t="shared" si="150"/>
        <v>Hotel BELI KAMIK</v>
      </c>
      <c r="G222" s="174" t="s">
        <v>5</v>
      </c>
      <c r="H222" s="174" t="s">
        <v>136</v>
      </c>
      <c r="I222" s="174" t="s">
        <v>105</v>
      </c>
      <c r="J222" s="176">
        <f t="shared" si="151"/>
        <v>0.14299332697807432</v>
      </c>
      <c r="K222" s="212">
        <v>8990</v>
      </c>
      <c r="L222" s="79">
        <f t="shared" si="116"/>
        <v>11190</v>
      </c>
      <c r="M222" s="83" t="s">
        <v>99</v>
      </c>
      <c r="N222" s="84" t="s">
        <v>99</v>
      </c>
      <c r="O222" s="27">
        <v>10490</v>
      </c>
      <c r="P222" s="6">
        <f t="shared" si="141"/>
        <v>352.54901960784315</v>
      </c>
      <c r="Q222" s="7">
        <f t="shared" si="142"/>
        <v>1526.5749702835794</v>
      </c>
      <c r="R222" s="38">
        <f t="shared" si="152"/>
        <v>1576.5749702835794</v>
      </c>
      <c r="S222" s="20">
        <v>40.4</v>
      </c>
      <c r="T222" s="68">
        <v>0</v>
      </c>
      <c r="U222" s="68">
        <v>0</v>
      </c>
      <c r="W222">
        <v>2200</v>
      </c>
      <c r="X222" t="s">
        <v>99</v>
      </c>
      <c r="Y222" t="s">
        <v>99</v>
      </c>
      <c r="Z222" s="23"/>
    </row>
    <row r="223" spans="1:26" hidden="1" x14ac:dyDescent="0.3">
      <c r="A223" s="162">
        <v>43638</v>
      </c>
      <c r="B223" s="163">
        <v>43645</v>
      </c>
      <c r="C223" s="164">
        <f t="shared" si="149"/>
        <v>7</v>
      </c>
      <c r="D223" s="165" t="s">
        <v>112</v>
      </c>
      <c r="E223" s="166" t="s">
        <v>13</v>
      </c>
      <c r="F223" s="167" t="str">
        <f t="shared" si="150"/>
        <v>Hotel BELI KAMIK</v>
      </c>
      <c r="G223" s="166" t="s">
        <v>5</v>
      </c>
      <c r="H223" s="166" t="s">
        <v>136</v>
      </c>
      <c r="I223" s="166" t="s">
        <v>106</v>
      </c>
      <c r="J223" s="168">
        <f t="shared" si="151"/>
        <v>0.18198362147406733</v>
      </c>
      <c r="K223" s="169">
        <v>8990</v>
      </c>
      <c r="L223" s="70">
        <f t="shared" si="116"/>
        <v>11190</v>
      </c>
      <c r="M223" s="85" t="s">
        <v>99</v>
      </c>
      <c r="N223" s="86" t="s">
        <v>99</v>
      </c>
      <c r="O223" s="27">
        <v>10990</v>
      </c>
      <c r="P223" s="37">
        <f t="shared" si="141"/>
        <v>352.54901960784315</v>
      </c>
      <c r="Q223" s="38">
        <f t="shared" si="142"/>
        <v>1526.5749702835794</v>
      </c>
      <c r="R223" s="38">
        <f t="shared" si="152"/>
        <v>1576.5749702835794</v>
      </c>
      <c r="S223" s="20">
        <v>40.5</v>
      </c>
      <c r="T223" s="67">
        <v>2</v>
      </c>
      <c r="U223" s="67">
        <v>2</v>
      </c>
      <c r="W223" s="23">
        <v>2200</v>
      </c>
      <c r="X223" s="23" t="s">
        <v>99</v>
      </c>
      <c r="Y223" s="23" t="s">
        <v>99</v>
      </c>
    </row>
    <row r="224" spans="1:26" x14ac:dyDescent="0.3">
      <c r="A224" s="156">
        <v>43638</v>
      </c>
      <c r="B224" s="51">
        <v>43645</v>
      </c>
      <c r="C224" s="33">
        <f>B224-A224</f>
        <v>7</v>
      </c>
      <c r="D224" s="64" t="s">
        <v>113</v>
      </c>
      <c r="E224" s="40" t="s">
        <v>27</v>
      </c>
      <c r="F224" s="154" t="str">
        <f>HYPERLINK("https://www.ckvt.cz/hotely/cerna-hora/budvanska-riviera/budva/pokoje-komplex-slovenska-plaza","Hotel SLOVENSKA PLAŽA")</f>
        <v>Hotel SLOVENSKA PLAŽA</v>
      </c>
      <c r="G224" s="40" t="s">
        <v>5</v>
      </c>
      <c r="H224" s="40" t="s">
        <v>136</v>
      </c>
      <c r="I224" s="40" t="s">
        <v>117</v>
      </c>
      <c r="J224" s="99">
        <f>1-(K224/O224)</f>
        <v>0.20020020020020024</v>
      </c>
      <c r="K224" s="210">
        <v>7990</v>
      </c>
      <c r="L224" s="35" t="s">
        <v>99</v>
      </c>
      <c r="M224" s="34">
        <f t="shared" ref="M224:M230" si="153">K224+X224</f>
        <v>16980</v>
      </c>
      <c r="N224" s="52">
        <f>K224+Y224</f>
        <v>16980</v>
      </c>
      <c r="O224" s="27">
        <v>9990</v>
      </c>
      <c r="P224" s="37">
        <f>K224/25.5</f>
        <v>313.33333333333331</v>
      </c>
      <c r="Q224" s="38">
        <f>K224/5.889</f>
        <v>1356.7668534555951</v>
      </c>
      <c r="R224" s="38">
        <f>(C224+1)*6.25+Q224</f>
        <v>1406.7668534555951</v>
      </c>
      <c r="S224" s="21">
        <v>39.1</v>
      </c>
      <c r="T224" s="65" t="s">
        <v>126</v>
      </c>
      <c r="U224" s="65" t="s">
        <v>126</v>
      </c>
      <c r="W224" s="23" t="s">
        <v>99</v>
      </c>
      <c r="X224" s="23">
        <v>8990</v>
      </c>
      <c r="Y224" s="23">
        <v>8990</v>
      </c>
    </row>
    <row r="225" spans="1:26" hidden="1" x14ac:dyDescent="0.3">
      <c r="A225" s="177">
        <v>43638</v>
      </c>
      <c r="B225" s="163">
        <v>43645</v>
      </c>
      <c r="C225" s="164">
        <f>B225-A225</f>
        <v>7</v>
      </c>
      <c r="D225" s="165" t="s">
        <v>113</v>
      </c>
      <c r="E225" s="166" t="s">
        <v>27</v>
      </c>
      <c r="F225" s="167" t="str">
        <f>HYPERLINK("https://www.ckvt.cz/hotely/cerna-hora/budvanska-riviera/budva/pokoje-komplex-slovenska-plaza","Hotel SLOVENSKA PLAŽA")</f>
        <v>Hotel SLOVENSKA PLAŽA</v>
      </c>
      <c r="G225" s="166" t="s">
        <v>5</v>
      </c>
      <c r="H225" s="166" t="s">
        <v>136</v>
      </c>
      <c r="I225" s="166" t="s">
        <v>31</v>
      </c>
      <c r="J225" s="168">
        <f>1-(K225/O225)</f>
        <v>0.2383222116301239</v>
      </c>
      <c r="K225" s="169">
        <v>7990</v>
      </c>
      <c r="L225" s="71" t="s">
        <v>99</v>
      </c>
      <c r="M225" s="70">
        <f t="shared" si="153"/>
        <v>16980</v>
      </c>
      <c r="N225" s="87">
        <f>K225+Y225</f>
        <v>16980</v>
      </c>
      <c r="O225" s="27">
        <v>10490</v>
      </c>
      <c r="P225" s="37">
        <f>K225/25.5</f>
        <v>313.33333333333331</v>
      </c>
      <c r="Q225" s="38">
        <f>K225/5.889</f>
        <v>1356.7668534555951</v>
      </c>
      <c r="R225" s="38">
        <f>(C225+1)*6.25+Q225</f>
        <v>1406.7668534555951</v>
      </c>
      <c r="S225" s="21">
        <v>39.200000000000003</v>
      </c>
      <c r="T225" s="65">
        <v>5</v>
      </c>
      <c r="U225" s="65">
        <v>5</v>
      </c>
      <c r="W225" s="23" t="s">
        <v>99</v>
      </c>
      <c r="X225" s="23">
        <v>8990</v>
      </c>
      <c r="Y225" s="23">
        <v>8990</v>
      </c>
    </row>
    <row r="226" spans="1:26" x14ac:dyDescent="0.3">
      <c r="A226" s="94">
        <v>43638</v>
      </c>
      <c r="B226" s="51">
        <v>43645</v>
      </c>
      <c r="C226" s="33">
        <f t="shared" ref="C226:C232" si="154">B226-A226</f>
        <v>7</v>
      </c>
      <c r="D226" s="64" t="s">
        <v>112</v>
      </c>
      <c r="E226" s="40" t="s">
        <v>26</v>
      </c>
      <c r="F226" s="154" t="str">
        <f>HYPERLINK("https://www.ckvt.cz/hotely/chorvatsko/stredni-dalmacie/drvenik/depandance-oliva","Depandance OLIVA")</f>
        <v>Depandance OLIVA</v>
      </c>
      <c r="G226" s="40" t="s">
        <v>28</v>
      </c>
      <c r="H226" s="40" t="s">
        <v>136</v>
      </c>
      <c r="I226" s="40" t="s">
        <v>117</v>
      </c>
      <c r="J226" s="99">
        <f t="shared" ref="J226:J232" si="155">1-(K226/O226)</f>
        <v>8.1716036772216505E-2</v>
      </c>
      <c r="K226" s="210">
        <v>8990</v>
      </c>
      <c r="L226" s="34">
        <f t="shared" ref="L226:L267" si="156">K226+W226</f>
        <v>11490</v>
      </c>
      <c r="M226" s="34">
        <f t="shared" si="153"/>
        <v>12980</v>
      </c>
      <c r="N226" s="52">
        <f t="shared" ref="N226:N251" si="157">K226+Y226</f>
        <v>16980</v>
      </c>
      <c r="O226" s="27">
        <v>9790</v>
      </c>
      <c r="P226" s="37">
        <f t="shared" si="141"/>
        <v>352.54901960784315</v>
      </c>
      <c r="Q226" s="38">
        <f t="shared" si="142"/>
        <v>1526.5749702835794</v>
      </c>
      <c r="R226" s="38">
        <f t="shared" ref="R226:R232" si="158">(C226+1)*6.25+Q226</f>
        <v>1576.5749702835794</v>
      </c>
      <c r="S226" s="18">
        <v>38.1</v>
      </c>
      <c r="T226" s="65" t="s">
        <v>126</v>
      </c>
      <c r="U226" s="65" t="s">
        <v>126</v>
      </c>
      <c r="W226" s="23">
        <v>2500</v>
      </c>
      <c r="X226" s="23">
        <v>3990</v>
      </c>
      <c r="Y226" s="23">
        <v>7990</v>
      </c>
    </row>
    <row r="227" spans="1:26" hidden="1" x14ac:dyDescent="0.3">
      <c r="A227" s="162">
        <v>43638</v>
      </c>
      <c r="B227" s="163">
        <v>43645</v>
      </c>
      <c r="C227" s="164">
        <f t="shared" si="154"/>
        <v>7</v>
      </c>
      <c r="D227" s="165" t="s">
        <v>112</v>
      </c>
      <c r="E227" s="166" t="s">
        <v>26</v>
      </c>
      <c r="F227" s="167" t="str">
        <f>HYPERLINK("https://www.ckvt.cz/hotely/chorvatsko/stredni-dalmacie/drvenik/depandance-oliva","Depandance OLIVA")</f>
        <v>Depandance OLIVA</v>
      </c>
      <c r="G227" s="166" t="s">
        <v>28</v>
      </c>
      <c r="H227" s="166" t="s">
        <v>136</v>
      </c>
      <c r="I227" s="166" t="s">
        <v>76</v>
      </c>
      <c r="J227" s="168">
        <f t="shared" si="155"/>
        <v>8.1716036772216505E-2</v>
      </c>
      <c r="K227" s="169">
        <v>8990</v>
      </c>
      <c r="L227" s="70">
        <f t="shared" si="156"/>
        <v>11490</v>
      </c>
      <c r="M227" s="70">
        <f t="shared" si="153"/>
        <v>12980</v>
      </c>
      <c r="N227" s="87">
        <f t="shared" si="157"/>
        <v>16980</v>
      </c>
      <c r="O227" s="27">
        <v>9790</v>
      </c>
      <c r="P227" s="37">
        <f t="shared" si="141"/>
        <v>352.54901960784315</v>
      </c>
      <c r="Q227" s="38">
        <f t="shared" si="142"/>
        <v>1526.5749702835794</v>
      </c>
      <c r="R227" s="38">
        <f t="shared" si="158"/>
        <v>1576.5749702835794</v>
      </c>
      <c r="S227" s="18">
        <v>38.1</v>
      </c>
      <c r="T227" s="66">
        <v>0</v>
      </c>
      <c r="U227" s="67">
        <v>1</v>
      </c>
      <c r="W227" s="23">
        <v>2500</v>
      </c>
      <c r="X227" s="23">
        <v>3990</v>
      </c>
      <c r="Y227" s="23">
        <v>7990</v>
      </c>
    </row>
    <row r="228" spans="1:26" hidden="1" x14ac:dyDescent="0.3">
      <c r="A228" s="162">
        <v>43638</v>
      </c>
      <c r="B228" s="163">
        <v>43645</v>
      </c>
      <c r="C228" s="164">
        <f t="shared" si="154"/>
        <v>7</v>
      </c>
      <c r="D228" s="165" t="s">
        <v>112</v>
      </c>
      <c r="E228" s="166" t="s">
        <v>26</v>
      </c>
      <c r="F228" s="167" t="str">
        <f>HYPERLINK("https://www.ckvt.cz/hotely/chorvatsko/stredni-dalmacie/drvenik/depandance-oliva","Depandance OLIVA")</f>
        <v>Depandance OLIVA</v>
      </c>
      <c r="G228" s="166" t="s">
        <v>28</v>
      </c>
      <c r="H228" s="166" t="s">
        <v>136</v>
      </c>
      <c r="I228" s="166" t="s">
        <v>77</v>
      </c>
      <c r="J228" s="168">
        <f t="shared" si="155"/>
        <v>0.12633624878522842</v>
      </c>
      <c r="K228" s="169">
        <v>8990</v>
      </c>
      <c r="L228" s="70">
        <f t="shared" si="156"/>
        <v>11490</v>
      </c>
      <c r="M228" s="70">
        <f t="shared" si="153"/>
        <v>12980</v>
      </c>
      <c r="N228" s="87">
        <f t="shared" si="157"/>
        <v>16980</v>
      </c>
      <c r="O228" s="27">
        <v>10290</v>
      </c>
      <c r="P228" s="37">
        <f t="shared" si="141"/>
        <v>352.54901960784315</v>
      </c>
      <c r="Q228" s="38">
        <f t="shared" si="142"/>
        <v>1526.5749702835794</v>
      </c>
      <c r="R228" s="38">
        <f t="shared" si="158"/>
        <v>1576.5749702835794</v>
      </c>
      <c r="S228" s="18">
        <v>38.200000000000003</v>
      </c>
      <c r="T228" s="66">
        <v>1</v>
      </c>
      <c r="U228" s="67">
        <v>1</v>
      </c>
      <c r="W228" s="23">
        <v>2500</v>
      </c>
      <c r="X228" s="23">
        <v>3990</v>
      </c>
      <c r="Y228" s="23">
        <v>7990</v>
      </c>
    </row>
    <row r="229" spans="1:26" hidden="1" x14ac:dyDescent="0.3">
      <c r="A229" s="162">
        <v>43638</v>
      </c>
      <c r="B229" s="163">
        <v>43645</v>
      </c>
      <c r="C229" s="164">
        <f t="shared" si="154"/>
        <v>7</v>
      </c>
      <c r="D229" s="165" t="s">
        <v>112</v>
      </c>
      <c r="E229" s="166" t="s">
        <v>26</v>
      </c>
      <c r="F229" s="167" t="str">
        <f>HYPERLINK("https://www.ckvt.cz/hotely/chorvatsko/stredni-dalmacie/drvenik/depandance-oliva","Depandance OLIVA")</f>
        <v>Depandance OLIVA</v>
      </c>
      <c r="G229" s="166" t="s">
        <v>28</v>
      </c>
      <c r="H229" s="166" t="s">
        <v>136</v>
      </c>
      <c r="I229" s="166" t="s">
        <v>33</v>
      </c>
      <c r="J229" s="168">
        <f t="shared" si="155"/>
        <v>6.8027210884353706E-2</v>
      </c>
      <c r="K229" s="169">
        <v>9590</v>
      </c>
      <c r="L229" s="70">
        <f t="shared" si="156"/>
        <v>12090</v>
      </c>
      <c r="M229" s="70">
        <f t="shared" si="153"/>
        <v>13580</v>
      </c>
      <c r="N229" s="87">
        <f t="shared" si="157"/>
        <v>17580</v>
      </c>
      <c r="O229" s="27">
        <v>10290</v>
      </c>
      <c r="P229" s="37">
        <f t="shared" si="141"/>
        <v>376.07843137254901</v>
      </c>
      <c r="Q229" s="38">
        <f t="shared" si="142"/>
        <v>1628.4598403803702</v>
      </c>
      <c r="R229" s="38">
        <f t="shared" si="158"/>
        <v>1678.4598403803702</v>
      </c>
      <c r="S229" s="18">
        <v>38.299999999999997</v>
      </c>
      <c r="T229" s="66">
        <v>0</v>
      </c>
      <c r="U229" s="67">
        <v>0</v>
      </c>
      <c r="W229" s="23">
        <v>2500</v>
      </c>
      <c r="X229" s="23">
        <v>3990</v>
      </c>
      <c r="Y229" s="23">
        <v>7990</v>
      </c>
    </row>
    <row r="230" spans="1:26" customFormat="1" hidden="1" x14ac:dyDescent="0.3">
      <c r="A230" s="170">
        <v>43638</v>
      </c>
      <c r="B230" s="171">
        <v>43645</v>
      </c>
      <c r="C230" s="172">
        <f t="shared" si="154"/>
        <v>7</v>
      </c>
      <c r="D230" s="173" t="s">
        <v>112</v>
      </c>
      <c r="E230" s="174" t="s">
        <v>26</v>
      </c>
      <c r="F230" s="175" t="str">
        <f>HYPERLINK("https://www.ckvt.cz/hotely/chorvatsko/stredni-dalmacie/drvenik/depandance-oliva","Depandance OLIVA")</f>
        <v>Depandance OLIVA</v>
      </c>
      <c r="G230" s="174" t="s">
        <v>28</v>
      </c>
      <c r="H230" s="174" t="s">
        <v>136</v>
      </c>
      <c r="I230" s="174" t="s">
        <v>78</v>
      </c>
      <c r="J230" s="176">
        <f t="shared" si="155"/>
        <v>7.4142724745134392E-2</v>
      </c>
      <c r="K230" s="212">
        <v>9990</v>
      </c>
      <c r="L230" s="79">
        <f t="shared" si="156"/>
        <v>12490</v>
      </c>
      <c r="M230" s="79">
        <f t="shared" si="153"/>
        <v>13980</v>
      </c>
      <c r="N230" s="88">
        <f t="shared" si="157"/>
        <v>17980</v>
      </c>
      <c r="O230" s="27">
        <v>10790</v>
      </c>
      <c r="P230" s="6">
        <f t="shared" si="141"/>
        <v>391.76470588235293</v>
      </c>
      <c r="Q230" s="7">
        <f t="shared" si="142"/>
        <v>1696.3830871115638</v>
      </c>
      <c r="R230" s="38">
        <f t="shared" si="158"/>
        <v>1746.3830871115638</v>
      </c>
      <c r="S230" s="18">
        <v>38.4</v>
      </c>
      <c r="T230" s="69">
        <v>0</v>
      </c>
      <c r="U230" s="68">
        <v>0</v>
      </c>
      <c r="W230">
        <v>2500</v>
      </c>
      <c r="X230" s="23">
        <v>3990</v>
      </c>
      <c r="Y230">
        <v>7990</v>
      </c>
      <c r="Z230" s="23"/>
    </row>
    <row r="231" spans="1:26" x14ac:dyDescent="0.3">
      <c r="A231" s="94">
        <v>43638</v>
      </c>
      <c r="B231" s="51">
        <v>43645</v>
      </c>
      <c r="C231" s="33">
        <f t="shared" si="154"/>
        <v>7</v>
      </c>
      <c r="D231" s="64" t="s">
        <v>112</v>
      </c>
      <c r="E231" s="40" t="s">
        <v>11</v>
      </c>
      <c r="F231" s="154" t="str">
        <f>HYPERLINK("https://www.ckvt.cz/hotely/chorvatsko/istrie/rabac/hotel-narcis","Hotel NARCIS")</f>
        <v>Hotel NARCIS</v>
      </c>
      <c r="G231" s="40" t="s">
        <v>28</v>
      </c>
      <c r="H231" s="40" t="s">
        <v>136</v>
      </c>
      <c r="I231" s="40" t="s">
        <v>117</v>
      </c>
      <c r="J231" s="99">
        <f t="shared" si="155"/>
        <v>0.37957211870255347</v>
      </c>
      <c r="K231" s="210">
        <v>8990</v>
      </c>
      <c r="L231" s="34">
        <f t="shared" ref="L231:L239" si="159">K231+W231</f>
        <v>11190</v>
      </c>
      <c r="M231" s="47" t="s">
        <v>99</v>
      </c>
      <c r="N231" s="48" t="s">
        <v>99</v>
      </c>
      <c r="O231" s="27">
        <v>14490</v>
      </c>
      <c r="P231" s="37">
        <f t="shared" si="141"/>
        <v>352.54901960784315</v>
      </c>
      <c r="Q231" s="38">
        <f t="shared" si="142"/>
        <v>1526.5749702835794</v>
      </c>
      <c r="R231" s="38">
        <f t="shared" si="158"/>
        <v>1576.5749702835794</v>
      </c>
      <c r="S231" s="20">
        <v>48.1</v>
      </c>
      <c r="T231" s="65" t="s">
        <v>126</v>
      </c>
      <c r="U231" s="65" t="s">
        <v>126</v>
      </c>
      <c r="W231" s="23">
        <v>2200</v>
      </c>
      <c r="X231" s="23" t="s">
        <v>99</v>
      </c>
      <c r="Y231" s="23" t="s">
        <v>99</v>
      </c>
    </row>
    <row r="232" spans="1:26" hidden="1" x14ac:dyDescent="0.3">
      <c r="A232" s="162">
        <v>43638</v>
      </c>
      <c r="B232" s="163">
        <v>43645</v>
      </c>
      <c r="C232" s="164">
        <f t="shared" si="154"/>
        <v>7</v>
      </c>
      <c r="D232" s="165" t="s">
        <v>112</v>
      </c>
      <c r="E232" s="166" t="s">
        <v>11</v>
      </c>
      <c r="F232" s="167" t="str">
        <f>HYPERLINK("https://www.ckvt.cz/hotely/chorvatsko/istrie/rabac/hotel-narcis","Hotel NARCIS")</f>
        <v>Hotel NARCIS</v>
      </c>
      <c r="G232" s="166" t="s">
        <v>28</v>
      </c>
      <c r="H232" s="166" t="s">
        <v>136</v>
      </c>
      <c r="I232" s="166" t="s">
        <v>57</v>
      </c>
      <c r="J232" s="168">
        <f t="shared" si="155"/>
        <v>0.37957211870255347</v>
      </c>
      <c r="K232" s="169">
        <v>8990</v>
      </c>
      <c r="L232" s="70">
        <f t="shared" si="159"/>
        <v>11190</v>
      </c>
      <c r="M232" s="85" t="s">
        <v>99</v>
      </c>
      <c r="N232" s="86" t="s">
        <v>99</v>
      </c>
      <c r="O232" s="27">
        <v>14490</v>
      </c>
      <c r="P232" s="37">
        <f t="shared" si="141"/>
        <v>352.54901960784315</v>
      </c>
      <c r="Q232" s="38">
        <f t="shared" si="142"/>
        <v>1526.5749702835794</v>
      </c>
      <c r="R232" s="38">
        <f t="shared" si="158"/>
        <v>1576.5749702835794</v>
      </c>
      <c r="S232" s="20">
        <v>48.1</v>
      </c>
      <c r="T232" s="67">
        <v>14</v>
      </c>
      <c r="U232" s="67">
        <v>12</v>
      </c>
      <c r="V232" s="23" t="s">
        <v>123</v>
      </c>
      <c r="W232" s="23">
        <v>2200</v>
      </c>
      <c r="X232" s="23" t="s">
        <v>99</v>
      </c>
      <c r="Y232" s="23" t="s">
        <v>99</v>
      </c>
    </row>
    <row r="233" spans="1:26" customFormat="1" x14ac:dyDescent="0.3">
      <c r="A233" s="157">
        <v>43638</v>
      </c>
      <c r="B233" s="4">
        <v>43645</v>
      </c>
      <c r="C233" s="2">
        <f t="shared" ref="C233:C239" si="160">B233-A233</f>
        <v>7</v>
      </c>
      <c r="D233" s="92" t="s">
        <v>112</v>
      </c>
      <c r="E233" s="1" t="s">
        <v>24</v>
      </c>
      <c r="F233" s="155" t="str">
        <f t="shared" ref="F233:F239" si="161">HYPERLINK("https://www.ckvt.cz/hotely/chorvatsko/jizni-dalmacie/trpanj/hotel-faraon","Hotel FARAON")</f>
        <v>Hotel FARAON</v>
      </c>
      <c r="G233" s="1" t="s">
        <v>5</v>
      </c>
      <c r="H233" s="1" t="s">
        <v>137</v>
      </c>
      <c r="I233" s="40" t="s">
        <v>117</v>
      </c>
      <c r="J233" s="100">
        <f t="shared" ref="J233:J239" si="162">1-(K233/O233)</f>
        <v>0.25020850708924103</v>
      </c>
      <c r="K233" s="209">
        <v>8990</v>
      </c>
      <c r="L233" s="11">
        <f t="shared" si="159"/>
        <v>11990</v>
      </c>
      <c r="M233" s="12" t="s">
        <v>99</v>
      </c>
      <c r="N233" s="13" t="s">
        <v>99</v>
      </c>
      <c r="O233" s="27">
        <v>11990</v>
      </c>
      <c r="P233" s="6">
        <f t="shared" si="141"/>
        <v>352.54901960784315</v>
      </c>
      <c r="Q233" s="7">
        <f t="shared" si="142"/>
        <v>1526.5749702835794</v>
      </c>
      <c r="R233" s="38">
        <f t="shared" ref="R233:R239" si="163">(C233+1)*6.25+Q233</f>
        <v>1576.5749702835794</v>
      </c>
      <c r="S233" s="20">
        <v>43.1</v>
      </c>
      <c r="T233" s="65" t="s">
        <v>126</v>
      </c>
      <c r="U233" s="65" t="s">
        <v>126</v>
      </c>
      <c r="W233">
        <v>3000</v>
      </c>
      <c r="X233" t="s">
        <v>99</v>
      </c>
      <c r="Y233" s="192" t="s">
        <v>99</v>
      </c>
      <c r="Z233" s="23"/>
    </row>
    <row r="234" spans="1:26" customFormat="1" hidden="1" x14ac:dyDescent="0.3">
      <c r="A234" s="178">
        <v>43638</v>
      </c>
      <c r="B234" s="171">
        <v>43645</v>
      </c>
      <c r="C234" s="172">
        <f t="shared" si="160"/>
        <v>7</v>
      </c>
      <c r="D234" s="173" t="s">
        <v>112</v>
      </c>
      <c r="E234" s="174" t="s">
        <v>24</v>
      </c>
      <c r="F234" s="175" t="str">
        <f t="shared" si="161"/>
        <v>Hotel FARAON</v>
      </c>
      <c r="G234" s="174" t="s">
        <v>5</v>
      </c>
      <c r="H234" s="174" t="s">
        <v>137</v>
      </c>
      <c r="I234" s="174" t="s">
        <v>31</v>
      </c>
      <c r="J234" s="176">
        <f t="shared" si="162"/>
        <v>4.3516100957354253E-2</v>
      </c>
      <c r="K234" s="212">
        <v>10990</v>
      </c>
      <c r="L234" s="79">
        <f t="shared" si="159"/>
        <v>13990</v>
      </c>
      <c r="M234" s="80" t="s">
        <v>99</v>
      </c>
      <c r="N234" s="81" t="s">
        <v>99</v>
      </c>
      <c r="O234" s="27">
        <v>11490</v>
      </c>
      <c r="P234" s="6">
        <f t="shared" ref="P234:P239" si="164">K234/25.5</f>
        <v>430.98039215686276</v>
      </c>
      <c r="Q234" s="7">
        <f t="shared" ref="Q234:Q239" si="165">K234/5.889</f>
        <v>1866.1912039395481</v>
      </c>
      <c r="R234" s="38">
        <f t="shared" si="163"/>
        <v>1916.1912039395481</v>
      </c>
      <c r="S234" s="20">
        <v>43.1</v>
      </c>
      <c r="T234" s="68">
        <v>0</v>
      </c>
      <c r="U234" s="68">
        <v>0</v>
      </c>
      <c r="W234">
        <v>3000</v>
      </c>
      <c r="X234" t="s">
        <v>99</v>
      </c>
      <c r="Y234" s="192" t="s">
        <v>99</v>
      </c>
      <c r="Z234" s="23"/>
    </row>
    <row r="235" spans="1:26" hidden="1" x14ac:dyDescent="0.3">
      <c r="A235" s="177">
        <v>43638</v>
      </c>
      <c r="B235" s="163">
        <v>43645</v>
      </c>
      <c r="C235" s="164">
        <f t="shared" si="160"/>
        <v>7</v>
      </c>
      <c r="D235" s="165" t="s">
        <v>112</v>
      </c>
      <c r="E235" s="166" t="s">
        <v>24</v>
      </c>
      <c r="F235" s="167" t="str">
        <f t="shared" si="161"/>
        <v>Hotel FARAON</v>
      </c>
      <c r="G235" s="166" t="s">
        <v>5</v>
      </c>
      <c r="H235" s="166" t="s">
        <v>137</v>
      </c>
      <c r="I235" s="166" t="s">
        <v>33</v>
      </c>
      <c r="J235" s="168">
        <f t="shared" si="162"/>
        <v>0.25020850708924103</v>
      </c>
      <c r="K235" s="169">
        <v>8990</v>
      </c>
      <c r="L235" s="70">
        <f t="shared" si="159"/>
        <v>11990</v>
      </c>
      <c r="M235" s="71" t="s">
        <v>99</v>
      </c>
      <c r="N235" s="72" t="s">
        <v>99</v>
      </c>
      <c r="O235" s="27">
        <v>11990</v>
      </c>
      <c r="P235" s="37">
        <f t="shared" si="164"/>
        <v>352.54901960784315</v>
      </c>
      <c r="Q235" s="38">
        <f t="shared" si="165"/>
        <v>1526.5749702835794</v>
      </c>
      <c r="R235" s="38">
        <f t="shared" si="163"/>
        <v>1576.5749702835794</v>
      </c>
      <c r="S235" s="20">
        <v>43.2</v>
      </c>
      <c r="T235" s="67">
        <v>2</v>
      </c>
      <c r="U235" s="67">
        <v>2</v>
      </c>
      <c r="V235" s="23">
        <v>10140</v>
      </c>
      <c r="W235" s="23">
        <v>3000</v>
      </c>
      <c r="X235" s="23" t="s">
        <v>99</v>
      </c>
      <c r="Y235" s="192" t="s">
        <v>99</v>
      </c>
    </row>
    <row r="236" spans="1:26" customFormat="1" hidden="1" x14ac:dyDescent="0.3">
      <c r="A236" s="178">
        <v>43638</v>
      </c>
      <c r="B236" s="171">
        <v>43645</v>
      </c>
      <c r="C236" s="172">
        <f t="shared" si="160"/>
        <v>7</v>
      </c>
      <c r="D236" s="173" t="s">
        <v>112</v>
      </c>
      <c r="E236" s="174" t="s">
        <v>24</v>
      </c>
      <c r="F236" s="175" t="str">
        <f t="shared" si="161"/>
        <v>Hotel FARAON</v>
      </c>
      <c r="G236" s="174" t="s">
        <v>5</v>
      </c>
      <c r="H236" s="174" t="s">
        <v>137</v>
      </c>
      <c r="I236" s="174" t="s">
        <v>32</v>
      </c>
      <c r="J236" s="176">
        <f t="shared" si="162"/>
        <v>4.1701417848206801E-2</v>
      </c>
      <c r="K236" s="212">
        <v>11490</v>
      </c>
      <c r="L236" s="79">
        <f t="shared" si="159"/>
        <v>14490</v>
      </c>
      <c r="M236" s="80" t="s">
        <v>99</v>
      </c>
      <c r="N236" s="81" t="s">
        <v>99</v>
      </c>
      <c r="O236" s="27">
        <v>11990</v>
      </c>
      <c r="P236" s="6">
        <f t="shared" si="164"/>
        <v>450.58823529411762</v>
      </c>
      <c r="Q236" s="7">
        <f t="shared" si="165"/>
        <v>1951.0952623535404</v>
      </c>
      <c r="R236" s="38">
        <f t="shared" si="163"/>
        <v>2001.0952623535404</v>
      </c>
      <c r="S236" s="20">
        <v>43.3</v>
      </c>
      <c r="T236" s="68">
        <v>0</v>
      </c>
      <c r="U236" s="68">
        <v>0</v>
      </c>
      <c r="W236">
        <v>3000</v>
      </c>
      <c r="X236" t="s">
        <v>99</v>
      </c>
      <c r="Y236" s="192" t="s">
        <v>99</v>
      </c>
      <c r="Z236" s="23"/>
    </row>
    <row r="237" spans="1:26" customFormat="1" hidden="1" x14ac:dyDescent="0.3">
      <c r="A237" s="178">
        <v>43638</v>
      </c>
      <c r="B237" s="171">
        <v>43645</v>
      </c>
      <c r="C237" s="172">
        <f t="shared" si="160"/>
        <v>7</v>
      </c>
      <c r="D237" s="173" t="s">
        <v>112</v>
      </c>
      <c r="E237" s="174" t="s">
        <v>24</v>
      </c>
      <c r="F237" s="175" t="str">
        <f t="shared" si="161"/>
        <v>Hotel FARAON</v>
      </c>
      <c r="G237" s="174" t="s">
        <v>5</v>
      </c>
      <c r="H237" s="174" t="s">
        <v>137</v>
      </c>
      <c r="I237" s="174" t="s">
        <v>70</v>
      </c>
      <c r="J237" s="176">
        <f t="shared" si="162"/>
        <v>3.5739814152966454E-2</v>
      </c>
      <c r="K237" s="212">
        <v>13490</v>
      </c>
      <c r="L237" s="79">
        <f t="shared" si="159"/>
        <v>16490</v>
      </c>
      <c r="M237" s="80" t="s">
        <v>99</v>
      </c>
      <c r="N237" s="81" t="s">
        <v>99</v>
      </c>
      <c r="O237" s="27">
        <v>13990</v>
      </c>
      <c r="P237" s="6">
        <f t="shared" si="164"/>
        <v>529.01960784313724</v>
      </c>
      <c r="Q237" s="7">
        <f t="shared" si="165"/>
        <v>2290.7114960095091</v>
      </c>
      <c r="R237" s="38">
        <f t="shared" si="163"/>
        <v>2340.7114960095091</v>
      </c>
      <c r="S237" s="20">
        <v>43.4</v>
      </c>
      <c r="T237" s="68">
        <v>0</v>
      </c>
      <c r="U237" s="68">
        <v>0</v>
      </c>
      <c r="W237">
        <v>3000</v>
      </c>
      <c r="X237" t="s">
        <v>99</v>
      </c>
      <c r="Y237" s="192" t="s">
        <v>99</v>
      </c>
      <c r="Z237" s="23"/>
    </row>
    <row r="238" spans="1:26" hidden="1" x14ac:dyDescent="0.3">
      <c r="A238" s="177">
        <v>43638</v>
      </c>
      <c r="B238" s="163">
        <v>43645</v>
      </c>
      <c r="C238" s="164">
        <f t="shared" si="160"/>
        <v>7</v>
      </c>
      <c r="D238" s="165" t="s">
        <v>112</v>
      </c>
      <c r="E238" s="166" t="s">
        <v>24</v>
      </c>
      <c r="F238" s="167" t="str">
        <f t="shared" si="161"/>
        <v>Hotel FARAON</v>
      </c>
      <c r="G238" s="166" t="s">
        <v>5</v>
      </c>
      <c r="H238" s="166" t="s">
        <v>137</v>
      </c>
      <c r="I238" s="166" t="s">
        <v>72</v>
      </c>
      <c r="J238" s="168">
        <f t="shared" si="162"/>
        <v>3.1269543464665372E-2</v>
      </c>
      <c r="K238" s="169">
        <v>15490</v>
      </c>
      <c r="L238" s="70">
        <f t="shared" si="159"/>
        <v>18490</v>
      </c>
      <c r="M238" s="71" t="s">
        <v>99</v>
      </c>
      <c r="N238" s="72" t="s">
        <v>99</v>
      </c>
      <c r="O238" s="27">
        <v>15990</v>
      </c>
      <c r="P238" s="37">
        <f t="shared" si="164"/>
        <v>607.45098039215691</v>
      </c>
      <c r="Q238" s="38">
        <f t="shared" si="165"/>
        <v>2630.3277296654778</v>
      </c>
      <c r="R238" s="38">
        <f t="shared" si="163"/>
        <v>2680.3277296654778</v>
      </c>
      <c r="S238" s="20">
        <v>43.6</v>
      </c>
      <c r="T238" s="67">
        <v>0</v>
      </c>
      <c r="U238" s="67">
        <v>0</v>
      </c>
      <c r="W238" s="23">
        <v>3000</v>
      </c>
      <c r="X238" s="23" t="s">
        <v>99</v>
      </c>
      <c r="Y238" s="192" t="s">
        <v>99</v>
      </c>
    </row>
    <row r="239" spans="1:26" customFormat="1" hidden="1" x14ac:dyDescent="0.3">
      <c r="A239" s="178">
        <v>43638</v>
      </c>
      <c r="B239" s="171">
        <v>43645</v>
      </c>
      <c r="C239" s="172">
        <f t="shared" si="160"/>
        <v>7</v>
      </c>
      <c r="D239" s="173" t="s">
        <v>112</v>
      </c>
      <c r="E239" s="174" t="s">
        <v>24</v>
      </c>
      <c r="F239" s="175" t="str">
        <f t="shared" si="161"/>
        <v>Hotel FARAON</v>
      </c>
      <c r="G239" s="174" t="s">
        <v>5</v>
      </c>
      <c r="H239" s="174" t="s">
        <v>137</v>
      </c>
      <c r="I239" s="174" t="s">
        <v>71</v>
      </c>
      <c r="J239" s="176">
        <f t="shared" si="162"/>
        <v>2.7793218454697066E-2</v>
      </c>
      <c r="K239" s="212">
        <v>17490</v>
      </c>
      <c r="L239" s="79">
        <f t="shared" si="159"/>
        <v>20490</v>
      </c>
      <c r="M239" s="80" t="s">
        <v>99</v>
      </c>
      <c r="N239" s="81" t="s">
        <v>99</v>
      </c>
      <c r="O239" s="27">
        <v>17990</v>
      </c>
      <c r="P239" s="6">
        <f t="shared" si="164"/>
        <v>685.88235294117646</v>
      </c>
      <c r="Q239" s="7">
        <f t="shared" si="165"/>
        <v>2969.9439633214465</v>
      </c>
      <c r="R239" s="38">
        <f t="shared" si="163"/>
        <v>3019.9439633214465</v>
      </c>
      <c r="S239" s="20">
        <v>43.5</v>
      </c>
      <c r="T239" s="68">
        <v>0</v>
      </c>
      <c r="U239" s="68">
        <v>0</v>
      </c>
      <c r="W239">
        <v>3000</v>
      </c>
      <c r="X239" t="s">
        <v>99</v>
      </c>
      <c r="Y239" s="192" t="s">
        <v>99</v>
      </c>
      <c r="Z239" s="23"/>
    </row>
    <row r="240" spans="1:26" x14ac:dyDescent="0.3">
      <c r="A240" s="94">
        <v>43638</v>
      </c>
      <c r="B240" s="51">
        <v>43645</v>
      </c>
      <c r="C240" s="33">
        <f t="shared" ref="C240:C251" si="166">B240-A240</f>
        <v>7</v>
      </c>
      <c r="D240" s="64" t="s">
        <v>112</v>
      </c>
      <c r="E240" s="40" t="s">
        <v>14</v>
      </c>
      <c r="F240" s="154" t="str">
        <f>HYPERLINK("https://www.ckvt.cz/hotely/chorvatsko/severni-dalmacie/trogir-seget-donji/hotel-medena","Hotel MEDENA")</f>
        <v>Hotel MEDENA</v>
      </c>
      <c r="G240" s="40" t="s">
        <v>5</v>
      </c>
      <c r="H240" s="40" t="s">
        <v>137</v>
      </c>
      <c r="I240" s="40" t="s">
        <v>117</v>
      </c>
      <c r="J240" s="99">
        <f t="shared" ref="J240:J251" si="167">1-(K240/O240)</f>
        <v>0.20850708924103423</v>
      </c>
      <c r="K240" s="210">
        <v>9490</v>
      </c>
      <c r="L240" s="34">
        <f t="shared" si="156"/>
        <v>11890</v>
      </c>
      <c r="M240" s="34">
        <f t="shared" ref="M240:M251" si="168">K240+X240</f>
        <v>13480</v>
      </c>
      <c r="N240" s="52">
        <f t="shared" si="157"/>
        <v>19480</v>
      </c>
      <c r="O240" s="27">
        <v>11990</v>
      </c>
      <c r="P240" s="37">
        <f t="shared" ref="P240:P251" si="169">K240/25.5</f>
        <v>372.15686274509807</v>
      </c>
      <c r="Q240" s="38">
        <f t="shared" ref="Q240:Q251" si="170">K240/5.889</f>
        <v>1611.4790286975717</v>
      </c>
      <c r="R240" s="38">
        <f t="shared" ref="R240:R251" si="171">(C240+1)*6.25+Q240</f>
        <v>1661.4790286975717</v>
      </c>
      <c r="S240" s="20">
        <v>46.1</v>
      </c>
      <c r="T240" s="65" t="s">
        <v>126</v>
      </c>
      <c r="U240" s="65" t="s">
        <v>126</v>
      </c>
      <c r="W240" s="23">
        <v>2400</v>
      </c>
      <c r="X240" s="23">
        <v>3990</v>
      </c>
      <c r="Y240" s="23">
        <v>9990</v>
      </c>
    </row>
    <row r="241" spans="1:26" hidden="1" x14ac:dyDescent="0.3">
      <c r="A241" s="162">
        <v>43638</v>
      </c>
      <c r="B241" s="163">
        <v>43645</v>
      </c>
      <c r="C241" s="164">
        <f t="shared" si="166"/>
        <v>7</v>
      </c>
      <c r="D241" s="165" t="s">
        <v>112</v>
      </c>
      <c r="E241" s="166" t="s">
        <v>14</v>
      </c>
      <c r="F241" s="167" t="str">
        <f>HYPERLINK("https://www.ckvt.cz/hotely/chorvatsko/severni-dalmacie/trogir-seget-donji/hotel-medena","Hotel MEDENA")</f>
        <v>Hotel MEDENA</v>
      </c>
      <c r="G241" s="166" t="s">
        <v>5</v>
      </c>
      <c r="H241" s="166" t="s">
        <v>137</v>
      </c>
      <c r="I241" s="166" t="s">
        <v>33</v>
      </c>
      <c r="J241" s="168">
        <f t="shared" si="167"/>
        <v>0.20850708924103423</v>
      </c>
      <c r="K241" s="169">
        <v>9490</v>
      </c>
      <c r="L241" s="70">
        <f t="shared" si="156"/>
        <v>11890</v>
      </c>
      <c r="M241" s="70">
        <f t="shared" si="168"/>
        <v>13480</v>
      </c>
      <c r="N241" s="87">
        <f t="shared" si="157"/>
        <v>19480</v>
      </c>
      <c r="O241" s="27">
        <v>11990</v>
      </c>
      <c r="P241" s="37">
        <f t="shared" si="169"/>
        <v>372.15686274509807</v>
      </c>
      <c r="Q241" s="38">
        <f t="shared" si="170"/>
        <v>1611.4790286975717</v>
      </c>
      <c r="R241" s="38">
        <f t="shared" si="171"/>
        <v>1661.4790286975717</v>
      </c>
      <c r="S241" s="20">
        <v>46.1</v>
      </c>
      <c r="T241" s="67">
        <v>9</v>
      </c>
      <c r="U241" s="67">
        <v>9</v>
      </c>
      <c r="W241" s="23">
        <v>2400</v>
      </c>
      <c r="X241" s="23">
        <v>3990</v>
      </c>
      <c r="Y241" s="23">
        <v>9990</v>
      </c>
    </row>
    <row r="242" spans="1:26" hidden="1" x14ac:dyDescent="0.3">
      <c r="A242" s="162">
        <v>43638</v>
      </c>
      <c r="B242" s="163">
        <v>43645</v>
      </c>
      <c r="C242" s="164">
        <f t="shared" si="166"/>
        <v>7</v>
      </c>
      <c r="D242" s="165" t="s">
        <v>112</v>
      </c>
      <c r="E242" s="166" t="s">
        <v>14</v>
      </c>
      <c r="F242" s="167" t="str">
        <f>HYPERLINK("https://www.ckvt.cz/hotely/chorvatsko/severni-dalmacie/trogir-seget-donji/hotel-medena","Hotel MEDENA")</f>
        <v>Hotel MEDENA</v>
      </c>
      <c r="G242" s="166" t="s">
        <v>5</v>
      </c>
      <c r="H242" s="166" t="s">
        <v>137</v>
      </c>
      <c r="I242" s="166" t="s">
        <v>32</v>
      </c>
      <c r="J242" s="168">
        <f t="shared" si="167"/>
        <v>0.20850708924103423</v>
      </c>
      <c r="K242" s="169">
        <v>9490</v>
      </c>
      <c r="L242" s="70">
        <f t="shared" si="156"/>
        <v>11890</v>
      </c>
      <c r="M242" s="70">
        <f t="shared" si="168"/>
        <v>13480</v>
      </c>
      <c r="N242" s="87">
        <f t="shared" si="157"/>
        <v>19480</v>
      </c>
      <c r="O242" s="27">
        <v>11990</v>
      </c>
      <c r="P242" s="37">
        <f t="shared" si="169"/>
        <v>372.15686274509807</v>
      </c>
      <c r="Q242" s="38">
        <f t="shared" si="170"/>
        <v>1611.4790286975717</v>
      </c>
      <c r="R242" s="38">
        <f t="shared" si="171"/>
        <v>1661.4790286975717</v>
      </c>
      <c r="S242" s="20">
        <v>46.2</v>
      </c>
      <c r="T242" s="67">
        <v>4</v>
      </c>
      <c r="U242" s="67">
        <v>4</v>
      </c>
      <c r="W242" s="23">
        <v>2400</v>
      </c>
      <c r="X242" s="23">
        <v>3990</v>
      </c>
      <c r="Y242" s="23">
        <v>9990</v>
      </c>
    </row>
    <row r="243" spans="1:26" customFormat="1" hidden="1" x14ac:dyDescent="0.3">
      <c r="A243" s="170">
        <v>43638</v>
      </c>
      <c r="B243" s="171">
        <v>43645</v>
      </c>
      <c r="C243" s="172">
        <f t="shared" si="166"/>
        <v>7</v>
      </c>
      <c r="D243" s="173" t="s">
        <v>112</v>
      </c>
      <c r="E243" s="174" t="s">
        <v>14</v>
      </c>
      <c r="F243" s="175" t="str">
        <f>HYPERLINK("https://www.ckvt.cz/hotely/chorvatsko/severni-dalmacie/trogir-seget-donji/hotel-medena","Hotel MEDENA")</f>
        <v>Hotel MEDENA</v>
      </c>
      <c r="G243" s="174" t="s">
        <v>5</v>
      </c>
      <c r="H243" s="174" t="s">
        <v>137</v>
      </c>
      <c r="I243" s="174" t="s">
        <v>42</v>
      </c>
      <c r="J243" s="176">
        <f t="shared" si="167"/>
        <v>8.0064051240992806E-2</v>
      </c>
      <c r="K243" s="212">
        <v>11490</v>
      </c>
      <c r="L243" s="79">
        <f t="shared" si="156"/>
        <v>13890</v>
      </c>
      <c r="M243" s="79">
        <f t="shared" si="168"/>
        <v>15480</v>
      </c>
      <c r="N243" s="88">
        <f t="shared" si="157"/>
        <v>21480</v>
      </c>
      <c r="O243" s="27">
        <v>12490</v>
      </c>
      <c r="P243" s="6">
        <f t="shared" si="169"/>
        <v>450.58823529411762</v>
      </c>
      <c r="Q243" s="7">
        <f t="shared" si="170"/>
        <v>1951.0952623535404</v>
      </c>
      <c r="R243" s="38">
        <f t="shared" si="171"/>
        <v>2001.0952623535404</v>
      </c>
      <c r="S243" s="20">
        <v>46.3</v>
      </c>
      <c r="T243" s="68">
        <v>0</v>
      </c>
      <c r="U243" s="68">
        <v>0</v>
      </c>
      <c r="W243">
        <v>2400</v>
      </c>
      <c r="X243" s="23">
        <v>3990</v>
      </c>
      <c r="Y243" s="23">
        <v>9990</v>
      </c>
      <c r="Z243" s="23"/>
    </row>
    <row r="244" spans="1:26" hidden="1" x14ac:dyDescent="0.3">
      <c r="A244" s="162">
        <v>43638</v>
      </c>
      <c r="B244" s="163">
        <v>43645</v>
      </c>
      <c r="C244" s="164">
        <f t="shared" si="166"/>
        <v>7</v>
      </c>
      <c r="D244" s="165" t="s">
        <v>112</v>
      </c>
      <c r="E244" s="166" t="s">
        <v>14</v>
      </c>
      <c r="F244" s="167" t="str">
        <f>HYPERLINK("https://www.ckvt.cz/hotely/chorvatsko/severni-dalmacie/trogir-seget-donji/hotel-medena","Hotel MEDENA")</f>
        <v>Hotel MEDENA</v>
      </c>
      <c r="G244" s="166" t="s">
        <v>5</v>
      </c>
      <c r="H244" s="166" t="s">
        <v>137</v>
      </c>
      <c r="I244" s="166" t="s">
        <v>54</v>
      </c>
      <c r="J244" s="168">
        <f t="shared" si="167"/>
        <v>0.18532246108228312</v>
      </c>
      <c r="K244" s="169">
        <v>10990</v>
      </c>
      <c r="L244" s="70">
        <f t="shared" si="156"/>
        <v>13390</v>
      </c>
      <c r="M244" s="70">
        <f t="shared" si="168"/>
        <v>14980</v>
      </c>
      <c r="N244" s="87">
        <f t="shared" si="157"/>
        <v>20980</v>
      </c>
      <c r="O244" s="27">
        <v>13490</v>
      </c>
      <c r="P244" s="37">
        <f t="shared" si="169"/>
        <v>430.98039215686276</v>
      </c>
      <c r="Q244" s="38">
        <f t="shared" si="170"/>
        <v>1866.1912039395481</v>
      </c>
      <c r="R244" s="38">
        <f t="shared" si="171"/>
        <v>1916.1912039395481</v>
      </c>
      <c r="S244" s="20">
        <v>46.4</v>
      </c>
      <c r="T244" s="67">
        <v>1</v>
      </c>
      <c r="U244" s="67">
        <v>2</v>
      </c>
      <c r="W244" s="23">
        <v>2400</v>
      </c>
      <c r="X244" s="23">
        <v>3990</v>
      </c>
      <c r="Y244" s="23">
        <v>9990</v>
      </c>
    </row>
    <row r="245" spans="1:26" x14ac:dyDescent="0.3">
      <c r="A245" s="156">
        <v>43638</v>
      </c>
      <c r="B245" s="51">
        <v>43645</v>
      </c>
      <c r="C245" s="33">
        <f>B245-A245</f>
        <v>7</v>
      </c>
      <c r="D245" s="64" t="s">
        <v>113</v>
      </c>
      <c r="E245" s="40" t="s">
        <v>27</v>
      </c>
      <c r="F245" s="154" t="str">
        <f>HYPERLINK("https://www.ckvt.cz/hotely/cerna-hora/budvanska-riviera/budva/pokoje-komplex-slovenska-plaza","Hotel SLOVENSKA PLAŽA")</f>
        <v>Hotel SLOVENSKA PLAŽA</v>
      </c>
      <c r="G245" s="40" t="s">
        <v>5</v>
      </c>
      <c r="H245" s="40" t="s">
        <v>137</v>
      </c>
      <c r="I245" s="40" t="s">
        <v>117</v>
      </c>
      <c r="J245" s="99">
        <f>1-(K245/O245)</f>
        <v>0.16680567139282731</v>
      </c>
      <c r="K245" s="210">
        <v>9990</v>
      </c>
      <c r="L245" s="35" t="s">
        <v>99</v>
      </c>
      <c r="M245" s="34">
        <f>K245+X245</f>
        <v>18980</v>
      </c>
      <c r="N245" s="52">
        <f>K245+Y245</f>
        <v>18980</v>
      </c>
      <c r="O245" s="27">
        <v>11990</v>
      </c>
      <c r="P245" s="37">
        <f>K245/25.5</f>
        <v>391.76470588235293</v>
      </c>
      <c r="Q245" s="38">
        <f>K245/5.889</f>
        <v>1696.3830871115638</v>
      </c>
      <c r="R245" s="38">
        <f>(C245+1)*6.25+Q245</f>
        <v>1746.3830871115638</v>
      </c>
      <c r="S245" s="21">
        <v>42.1</v>
      </c>
      <c r="T245" s="65" t="s">
        <v>126</v>
      </c>
      <c r="U245" s="65" t="s">
        <v>126</v>
      </c>
      <c r="W245" s="23" t="s">
        <v>99</v>
      </c>
      <c r="X245" s="23">
        <v>8990</v>
      </c>
      <c r="Y245" s="23">
        <v>8990</v>
      </c>
    </row>
    <row r="246" spans="1:26" hidden="1" x14ac:dyDescent="0.3">
      <c r="A246" s="177">
        <v>43638</v>
      </c>
      <c r="B246" s="163">
        <v>43645</v>
      </c>
      <c r="C246" s="164">
        <f>B246-A246</f>
        <v>7</v>
      </c>
      <c r="D246" s="165" t="s">
        <v>113</v>
      </c>
      <c r="E246" s="166" t="s">
        <v>27</v>
      </c>
      <c r="F246" s="167" t="str">
        <f>HYPERLINK("https://www.ckvt.cz/hotely/cerna-hora/budvanska-riviera/budva/pokoje-komplex-slovenska-plaza","Hotel SLOVENSKA PLAŽA")</f>
        <v>Hotel SLOVENSKA PLAŽA</v>
      </c>
      <c r="G246" s="166" t="s">
        <v>5</v>
      </c>
      <c r="H246" s="166" t="s">
        <v>137</v>
      </c>
      <c r="I246" s="166" t="s">
        <v>31</v>
      </c>
      <c r="J246" s="168">
        <f>1-(K246/O246)</f>
        <v>0.20016012810248196</v>
      </c>
      <c r="K246" s="169">
        <v>9990</v>
      </c>
      <c r="L246" s="71" t="s">
        <v>99</v>
      </c>
      <c r="M246" s="70">
        <f>K246+X246</f>
        <v>18980</v>
      </c>
      <c r="N246" s="87">
        <f>K246+Y246</f>
        <v>18980</v>
      </c>
      <c r="O246" s="27">
        <v>12490</v>
      </c>
      <c r="P246" s="37">
        <f>K246/25.5</f>
        <v>391.76470588235293</v>
      </c>
      <c r="Q246" s="38">
        <f>K246/5.889</f>
        <v>1696.3830871115638</v>
      </c>
      <c r="R246" s="38">
        <f>(C246+1)*6.25+Q246</f>
        <v>1746.3830871115638</v>
      </c>
      <c r="S246" s="21">
        <v>42.2</v>
      </c>
      <c r="T246" s="65">
        <v>5</v>
      </c>
      <c r="U246" s="65">
        <v>5</v>
      </c>
      <c r="W246" s="23" t="s">
        <v>99</v>
      </c>
      <c r="X246" s="23">
        <v>8990</v>
      </c>
      <c r="Y246" s="23">
        <v>8990</v>
      </c>
    </row>
    <row r="247" spans="1:26" x14ac:dyDescent="0.3">
      <c r="A247" s="94">
        <v>43638</v>
      </c>
      <c r="B247" s="51">
        <v>43645</v>
      </c>
      <c r="C247" s="33">
        <f>B247-A247</f>
        <v>7</v>
      </c>
      <c r="D247" s="64" t="s">
        <v>112</v>
      </c>
      <c r="E247" s="40" t="s">
        <v>11</v>
      </c>
      <c r="F247" s="154" t="str">
        <f>HYPERLINK("https://www.ckvt.cz/hotely/chorvatsko/istrie/rabac/hotel-narcis","Hotel NARCIS")</f>
        <v>Hotel NARCIS</v>
      </c>
      <c r="G247" s="40" t="s">
        <v>28</v>
      </c>
      <c r="H247" s="40" t="s">
        <v>137</v>
      </c>
      <c r="I247" s="40" t="s">
        <v>117</v>
      </c>
      <c r="J247" s="99">
        <f>1-(K247/O247)</f>
        <v>0.33351862145636468</v>
      </c>
      <c r="K247" s="210">
        <v>11990</v>
      </c>
      <c r="L247" s="34">
        <f>K247+W247</f>
        <v>14190</v>
      </c>
      <c r="M247" s="47" t="s">
        <v>99</v>
      </c>
      <c r="N247" s="48" t="s">
        <v>99</v>
      </c>
      <c r="O247" s="27">
        <v>17990</v>
      </c>
      <c r="P247" s="37">
        <f>K247/25.5</f>
        <v>470.19607843137254</v>
      </c>
      <c r="Q247" s="38">
        <f>K247/5.889</f>
        <v>2035.9993207675327</v>
      </c>
      <c r="R247" s="38">
        <f>(C247+1)*6.25+Q247</f>
        <v>2085.9993207675325</v>
      </c>
      <c r="S247" s="20">
        <v>48.2</v>
      </c>
      <c r="T247" s="65" t="s">
        <v>126</v>
      </c>
      <c r="U247" s="65" t="s">
        <v>126</v>
      </c>
      <c r="W247" s="23">
        <v>2200</v>
      </c>
      <c r="X247" s="23" t="s">
        <v>99</v>
      </c>
      <c r="Y247" s="23" t="s">
        <v>99</v>
      </c>
    </row>
    <row r="248" spans="1:26" hidden="1" x14ac:dyDescent="0.3">
      <c r="A248" s="162">
        <v>43638</v>
      </c>
      <c r="B248" s="163">
        <v>43645</v>
      </c>
      <c r="C248" s="164">
        <f>B248-A248</f>
        <v>7</v>
      </c>
      <c r="D248" s="165" t="s">
        <v>112</v>
      </c>
      <c r="E248" s="166" t="s">
        <v>11</v>
      </c>
      <c r="F248" s="167" t="str">
        <f>HYPERLINK("https://www.ckvt.cz/hotely/chorvatsko/istrie/rabac/hotel-narcis","Hotel NARCIS")</f>
        <v>Hotel NARCIS</v>
      </c>
      <c r="G248" s="166" t="s">
        <v>28</v>
      </c>
      <c r="H248" s="166" t="s">
        <v>137</v>
      </c>
      <c r="I248" s="166" t="s">
        <v>57</v>
      </c>
      <c r="J248" s="168">
        <f>1-(K248/O248)</f>
        <v>0.33351862145636468</v>
      </c>
      <c r="K248" s="169">
        <v>11990</v>
      </c>
      <c r="L248" s="70">
        <f>K248+W248</f>
        <v>14190</v>
      </c>
      <c r="M248" s="85" t="s">
        <v>99</v>
      </c>
      <c r="N248" s="86" t="s">
        <v>99</v>
      </c>
      <c r="O248" s="27">
        <v>17990</v>
      </c>
      <c r="P248" s="37">
        <f>K248/25.5</f>
        <v>470.19607843137254</v>
      </c>
      <c r="Q248" s="38">
        <f>K248/5.889</f>
        <v>2035.9993207675327</v>
      </c>
      <c r="R248" s="38">
        <f>(C248+1)*6.25+Q248</f>
        <v>2085.9993207675325</v>
      </c>
      <c r="S248" s="20">
        <v>48.2</v>
      </c>
      <c r="T248" s="67">
        <v>14</v>
      </c>
      <c r="U248" s="67">
        <v>12</v>
      </c>
      <c r="W248" s="23">
        <v>2200</v>
      </c>
      <c r="X248" s="23" t="s">
        <v>99</v>
      </c>
      <c r="Y248" s="23" t="s">
        <v>99</v>
      </c>
    </row>
    <row r="249" spans="1:26" ht="15" thickBot="1" x14ac:dyDescent="0.35">
      <c r="A249" s="94">
        <v>43638</v>
      </c>
      <c r="B249" s="51">
        <v>43645</v>
      </c>
      <c r="C249" s="33">
        <f t="shared" si="166"/>
        <v>7</v>
      </c>
      <c r="D249" s="64" t="s">
        <v>112</v>
      </c>
      <c r="E249" s="40" t="s">
        <v>141</v>
      </c>
      <c r="F249" s="154" t="str">
        <f>HYPERLINK("https://www.ckvt.cz/hotely/chorvatsko/stredni-dalmacie/gradac/depandance-labineca","Depandance LABINECA")</f>
        <v>Depandance LABINECA</v>
      </c>
      <c r="G249" s="40" t="s">
        <v>5</v>
      </c>
      <c r="H249" s="40" t="s">
        <v>137</v>
      </c>
      <c r="I249" s="40" t="s">
        <v>117</v>
      </c>
      <c r="J249" s="99">
        <f t="shared" si="167"/>
        <v>0.18761726078799246</v>
      </c>
      <c r="K249" s="210">
        <v>12990</v>
      </c>
      <c r="L249" s="34">
        <f t="shared" si="156"/>
        <v>15490</v>
      </c>
      <c r="M249" s="34">
        <f t="shared" si="168"/>
        <v>16980</v>
      </c>
      <c r="N249" s="52">
        <f t="shared" si="157"/>
        <v>22980</v>
      </c>
      <c r="O249" s="27">
        <v>15990</v>
      </c>
      <c r="P249" s="37">
        <f t="shared" si="169"/>
        <v>509.41176470588238</v>
      </c>
      <c r="Q249" s="38">
        <f t="shared" si="170"/>
        <v>2205.8074375955171</v>
      </c>
      <c r="R249" s="38">
        <f t="shared" si="171"/>
        <v>2255.8074375955171</v>
      </c>
      <c r="S249" s="20">
        <v>41.1</v>
      </c>
      <c r="T249" s="65" t="s">
        <v>126</v>
      </c>
      <c r="U249" s="65" t="s">
        <v>126</v>
      </c>
      <c r="W249">
        <v>2500</v>
      </c>
      <c r="X249" s="23">
        <v>3990</v>
      </c>
      <c r="Y249" s="23">
        <v>9990</v>
      </c>
    </row>
    <row r="250" spans="1:26" customFormat="1" ht="15" hidden="1" thickBot="1" x14ac:dyDescent="0.35">
      <c r="A250" s="178">
        <v>43638</v>
      </c>
      <c r="B250" s="171">
        <v>43645</v>
      </c>
      <c r="C250" s="172">
        <f t="shared" si="166"/>
        <v>7</v>
      </c>
      <c r="D250" s="173" t="s">
        <v>112</v>
      </c>
      <c r="E250" s="166" t="s">
        <v>141</v>
      </c>
      <c r="F250" s="167" t="str">
        <f>HYPERLINK("https://www.ckvt.cz/hotely/chorvatsko/stredni-dalmacie/gradac/depandance-labineca","Depandance LABINECA")</f>
        <v>Depandance LABINECA</v>
      </c>
      <c r="G250" s="174" t="s">
        <v>29</v>
      </c>
      <c r="H250" s="174" t="s">
        <v>137</v>
      </c>
      <c r="I250" s="174" t="s">
        <v>74</v>
      </c>
      <c r="J250" s="176">
        <f t="shared" si="167"/>
        <v>0.18761726078799246</v>
      </c>
      <c r="K250" s="212">
        <v>12990</v>
      </c>
      <c r="L250" s="79">
        <f t="shared" si="156"/>
        <v>15490</v>
      </c>
      <c r="M250" s="79">
        <f t="shared" si="168"/>
        <v>16980</v>
      </c>
      <c r="N250" s="88">
        <f t="shared" si="157"/>
        <v>22980</v>
      </c>
      <c r="O250" s="27">
        <v>15990</v>
      </c>
      <c r="P250" s="6">
        <f t="shared" si="169"/>
        <v>509.41176470588238</v>
      </c>
      <c r="Q250" s="7">
        <f t="shared" si="170"/>
        <v>2205.8074375955171</v>
      </c>
      <c r="R250" s="38">
        <f t="shared" si="171"/>
        <v>2255.8074375955171</v>
      </c>
      <c r="S250" s="20">
        <v>25.3</v>
      </c>
      <c r="T250">
        <v>0</v>
      </c>
      <c r="U250" s="8">
        <v>0</v>
      </c>
      <c r="W250">
        <v>2500</v>
      </c>
      <c r="X250" s="23">
        <v>3990</v>
      </c>
      <c r="Y250">
        <v>9990</v>
      </c>
    </row>
    <row r="251" spans="1:26" customFormat="1" ht="15" hidden="1" thickBot="1" x14ac:dyDescent="0.35">
      <c r="A251" s="178">
        <v>43638</v>
      </c>
      <c r="B251" s="171">
        <v>43645</v>
      </c>
      <c r="C251" s="172">
        <f t="shared" si="166"/>
        <v>7</v>
      </c>
      <c r="D251" s="173" t="s">
        <v>112</v>
      </c>
      <c r="E251" s="166" t="s">
        <v>141</v>
      </c>
      <c r="F251" s="167" t="str">
        <f>HYPERLINK("https://www.ckvt.cz/hotely/chorvatsko/stredni-dalmacie/gradac/depandance-labineca","Depandance LABINECA")</f>
        <v>Depandance LABINECA</v>
      </c>
      <c r="G251" s="174" t="s">
        <v>29</v>
      </c>
      <c r="H251" s="174" t="s">
        <v>137</v>
      </c>
      <c r="I251" s="174" t="s">
        <v>42</v>
      </c>
      <c r="J251" s="176">
        <f t="shared" si="167"/>
        <v>0.21224984839296546</v>
      </c>
      <c r="K251" s="212">
        <v>12990</v>
      </c>
      <c r="L251" s="79">
        <f t="shared" si="156"/>
        <v>15490</v>
      </c>
      <c r="M251" s="79">
        <f t="shared" si="168"/>
        <v>16980</v>
      </c>
      <c r="N251" s="88">
        <f t="shared" si="157"/>
        <v>22980</v>
      </c>
      <c r="O251" s="27">
        <v>16490</v>
      </c>
      <c r="P251" s="6">
        <f t="shared" si="169"/>
        <v>509.41176470588238</v>
      </c>
      <c r="Q251" s="7">
        <f t="shared" si="170"/>
        <v>2205.8074375955171</v>
      </c>
      <c r="R251" s="38">
        <f t="shared" si="171"/>
        <v>2255.8074375955171</v>
      </c>
      <c r="S251" s="20">
        <v>25.4</v>
      </c>
      <c r="T251">
        <v>0</v>
      </c>
      <c r="U251" s="8">
        <v>3</v>
      </c>
      <c r="W251">
        <v>2500</v>
      </c>
      <c r="X251" s="23">
        <v>3990</v>
      </c>
      <c r="Y251">
        <v>9990</v>
      </c>
    </row>
    <row r="252" spans="1:26" customFormat="1" x14ac:dyDescent="0.3">
      <c r="A252" s="158">
        <v>43645</v>
      </c>
      <c r="B252" s="159">
        <v>43652</v>
      </c>
      <c r="C252" s="10">
        <f t="shared" ref="C252:C257" si="172">B252-A252</f>
        <v>7</v>
      </c>
      <c r="D252" s="93" t="s">
        <v>112</v>
      </c>
      <c r="E252" s="9" t="s">
        <v>20</v>
      </c>
      <c r="F252" s="160" t="str">
        <f t="shared" ref="F252:F257" si="173">HYPERLINK("https://www.ckvt.cz/apartmany/chorvatsko/stredni-dalmacie/gradac/apartmany-roic","Apartmány ROIĆ")</f>
        <v>Apartmány ROIĆ</v>
      </c>
      <c r="G252" s="9" t="s">
        <v>5</v>
      </c>
      <c r="H252" s="9" t="s">
        <v>116</v>
      </c>
      <c r="I252" s="32" t="s">
        <v>117</v>
      </c>
      <c r="J252" s="161">
        <f t="shared" ref="J252:J257" si="174">1-(K252/O252)</f>
        <v>0.22271714922049002</v>
      </c>
      <c r="K252" s="217">
        <v>3490</v>
      </c>
      <c r="L252" s="14">
        <f t="shared" ref="L252:L257" si="175">K252+W252</f>
        <v>5890</v>
      </c>
      <c r="M252" s="14">
        <f t="shared" ref="M252:M257" si="176">K252+X252</f>
        <v>8480</v>
      </c>
      <c r="N252" s="208">
        <f t="shared" ref="N252:N257" si="177">K252+Y252</f>
        <v>13480</v>
      </c>
      <c r="O252" s="27">
        <v>4490</v>
      </c>
      <c r="P252" s="6">
        <f t="shared" ref="P252:P257" si="178">K252/25.5</f>
        <v>136.86274509803923</v>
      </c>
      <c r="Q252" s="7">
        <f t="shared" ref="Q252:Q257" si="179">K252/5.889</f>
        <v>592.63032772966551</v>
      </c>
      <c r="R252" s="38">
        <f t="shared" ref="R252:R257" si="180">(C252+1)*6.25+Q252</f>
        <v>642.63032772966551</v>
      </c>
      <c r="S252" s="20">
        <v>5.0999999999999996</v>
      </c>
      <c r="T252" s="65" t="s">
        <v>126</v>
      </c>
      <c r="U252" s="65" t="s">
        <v>126</v>
      </c>
      <c r="W252">
        <v>2400</v>
      </c>
      <c r="X252">
        <v>4990</v>
      </c>
      <c r="Y252">
        <v>9990</v>
      </c>
      <c r="Z252" s="23"/>
    </row>
    <row r="253" spans="1:26" customFormat="1" hidden="1" x14ac:dyDescent="0.3">
      <c r="A253" s="170">
        <v>43645</v>
      </c>
      <c r="B253" s="171">
        <v>43652</v>
      </c>
      <c r="C253" s="172">
        <f t="shared" si="172"/>
        <v>7</v>
      </c>
      <c r="D253" s="173" t="s">
        <v>112</v>
      </c>
      <c r="E253" s="174" t="s">
        <v>20</v>
      </c>
      <c r="F253" s="175" t="str">
        <f t="shared" si="173"/>
        <v>Apartmány ROIĆ</v>
      </c>
      <c r="G253" s="174" t="s">
        <v>5</v>
      </c>
      <c r="H253" s="174" t="s">
        <v>116</v>
      </c>
      <c r="I253" s="174" t="s">
        <v>49</v>
      </c>
      <c r="J253" s="176">
        <f t="shared" si="174"/>
        <v>0.30060120240480959</v>
      </c>
      <c r="K253" s="212">
        <v>3490</v>
      </c>
      <c r="L253" s="79">
        <f t="shared" si="175"/>
        <v>5890</v>
      </c>
      <c r="M253" s="79">
        <f t="shared" si="176"/>
        <v>8480</v>
      </c>
      <c r="N253" s="88">
        <f t="shared" si="177"/>
        <v>13480</v>
      </c>
      <c r="O253" s="27">
        <v>4990</v>
      </c>
      <c r="P253" s="6">
        <f t="shared" si="178"/>
        <v>136.86274509803923</v>
      </c>
      <c r="Q253" s="7">
        <f t="shared" si="179"/>
        <v>592.63032772966551</v>
      </c>
      <c r="R253" s="38">
        <f t="shared" si="180"/>
        <v>642.63032772966551</v>
      </c>
      <c r="S253" s="20">
        <v>5.0999999999999996</v>
      </c>
      <c r="T253" s="68">
        <v>1</v>
      </c>
      <c r="U253" s="68">
        <v>1</v>
      </c>
      <c r="W253">
        <v>2400</v>
      </c>
      <c r="X253">
        <v>4990</v>
      </c>
      <c r="Y253">
        <v>9990</v>
      </c>
      <c r="Z253" s="23"/>
    </row>
    <row r="254" spans="1:26" customFormat="1" hidden="1" x14ac:dyDescent="0.3">
      <c r="A254" s="170">
        <v>43645</v>
      </c>
      <c r="B254" s="171">
        <v>43652</v>
      </c>
      <c r="C254" s="172">
        <f t="shared" si="172"/>
        <v>7</v>
      </c>
      <c r="D254" s="173" t="s">
        <v>112</v>
      </c>
      <c r="E254" s="174" t="s">
        <v>20</v>
      </c>
      <c r="F254" s="175" t="str">
        <f t="shared" si="173"/>
        <v>Apartmány ROIĆ</v>
      </c>
      <c r="G254" s="174" t="s">
        <v>5</v>
      </c>
      <c r="H254" s="174" t="s">
        <v>116</v>
      </c>
      <c r="I254" s="174" t="s">
        <v>90</v>
      </c>
      <c r="J254" s="176">
        <f t="shared" si="174"/>
        <v>0.22271714922049002</v>
      </c>
      <c r="K254" s="212">
        <v>3490</v>
      </c>
      <c r="L254" s="79">
        <f t="shared" si="175"/>
        <v>5890</v>
      </c>
      <c r="M254" s="79">
        <f t="shared" si="176"/>
        <v>8480</v>
      </c>
      <c r="N254" s="88">
        <f t="shared" si="177"/>
        <v>13480</v>
      </c>
      <c r="O254" s="27">
        <v>4490</v>
      </c>
      <c r="P254" s="6">
        <f t="shared" si="178"/>
        <v>136.86274509803923</v>
      </c>
      <c r="Q254" s="7">
        <f t="shared" si="179"/>
        <v>592.63032772966551</v>
      </c>
      <c r="R254" s="38">
        <f t="shared" si="180"/>
        <v>642.63032772966551</v>
      </c>
      <c r="S254" s="20">
        <v>5.2</v>
      </c>
      <c r="T254" s="68">
        <v>1</v>
      </c>
      <c r="U254" s="68">
        <v>1</v>
      </c>
      <c r="W254">
        <v>2400</v>
      </c>
      <c r="X254">
        <v>4990</v>
      </c>
      <c r="Y254">
        <v>9990</v>
      </c>
      <c r="Z254" s="23"/>
    </row>
    <row r="255" spans="1:26" hidden="1" x14ac:dyDescent="0.3">
      <c r="A255" s="162">
        <v>43645</v>
      </c>
      <c r="B255" s="163">
        <v>43652</v>
      </c>
      <c r="C255" s="164">
        <f t="shared" si="172"/>
        <v>7</v>
      </c>
      <c r="D255" s="165" t="s">
        <v>112</v>
      </c>
      <c r="E255" s="166" t="s">
        <v>20</v>
      </c>
      <c r="F255" s="167" t="str">
        <f t="shared" si="173"/>
        <v>Apartmány ROIĆ</v>
      </c>
      <c r="G255" s="166" t="s">
        <v>5</v>
      </c>
      <c r="H255" s="166" t="s">
        <v>116</v>
      </c>
      <c r="I255" s="166" t="s">
        <v>91</v>
      </c>
      <c r="J255" s="168">
        <f t="shared" si="174"/>
        <v>0.20040080160320639</v>
      </c>
      <c r="K255" s="169">
        <v>3990</v>
      </c>
      <c r="L255" s="70">
        <f t="shared" si="175"/>
        <v>6390</v>
      </c>
      <c r="M255" s="70">
        <f t="shared" si="176"/>
        <v>8980</v>
      </c>
      <c r="N255" s="87">
        <f t="shared" si="177"/>
        <v>13980</v>
      </c>
      <c r="O255" s="27">
        <v>4990</v>
      </c>
      <c r="P255" s="37">
        <f t="shared" si="178"/>
        <v>156.47058823529412</v>
      </c>
      <c r="Q255" s="38">
        <f t="shared" si="179"/>
        <v>677.53438614365768</v>
      </c>
      <c r="R255" s="38">
        <f t="shared" si="180"/>
        <v>727.53438614365768</v>
      </c>
      <c r="S255" s="20">
        <v>5.3</v>
      </c>
      <c r="T255" s="67">
        <v>1</v>
      </c>
      <c r="U255" s="67">
        <v>1</v>
      </c>
      <c r="W255" s="23">
        <v>2400</v>
      </c>
      <c r="X255">
        <v>4990</v>
      </c>
      <c r="Y255">
        <v>9990</v>
      </c>
    </row>
    <row r="256" spans="1:26" customFormat="1" hidden="1" x14ac:dyDescent="0.3">
      <c r="A256" s="170">
        <v>43645</v>
      </c>
      <c r="B256" s="171">
        <v>43652</v>
      </c>
      <c r="C256" s="172">
        <f t="shared" si="172"/>
        <v>7</v>
      </c>
      <c r="D256" s="173" t="s">
        <v>112</v>
      </c>
      <c r="E256" s="174" t="s">
        <v>20</v>
      </c>
      <c r="F256" s="175" t="str">
        <f t="shared" si="173"/>
        <v>Apartmány ROIĆ</v>
      </c>
      <c r="G256" s="174" t="s">
        <v>5</v>
      </c>
      <c r="H256" s="174" t="s">
        <v>116</v>
      </c>
      <c r="I256" s="174" t="s">
        <v>53</v>
      </c>
      <c r="J256" s="176">
        <f t="shared" si="174"/>
        <v>0.1002004008016032</v>
      </c>
      <c r="K256" s="212">
        <v>4490</v>
      </c>
      <c r="L256" s="79">
        <f t="shared" si="175"/>
        <v>6890</v>
      </c>
      <c r="M256" s="79">
        <f t="shared" si="176"/>
        <v>9480</v>
      </c>
      <c r="N256" s="88">
        <f t="shared" si="177"/>
        <v>14480</v>
      </c>
      <c r="O256" s="27">
        <v>4990</v>
      </c>
      <c r="P256" s="6">
        <f t="shared" si="178"/>
        <v>176.07843137254903</v>
      </c>
      <c r="Q256" s="7">
        <f t="shared" si="179"/>
        <v>762.43844455764986</v>
      </c>
      <c r="R256" s="38">
        <f t="shared" si="180"/>
        <v>812.43844455764986</v>
      </c>
      <c r="S256" s="20">
        <v>5.4</v>
      </c>
      <c r="T256" s="68">
        <v>0</v>
      </c>
      <c r="U256" s="68">
        <v>0</v>
      </c>
      <c r="W256">
        <v>2400</v>
      </c>
      <c r="X256">
        <v>4990</v>
      </c>
      <c r="Y256">
        <v>9990</v>
      </c>
      <c r="Z256" s="23"/>
    </row>
    <row r="257" spans="1:26" customFormat="1" hidden="1" x14ac:dyDescent="0.3">
      <c r="A257" s="170">
        <v>43645</v>
      </c>
      <c r="B257" s="171">
        <v>43652</v>
      </c>
      <c r="C257" s="172">
        <f t="shared" si="172"/>
        <v>7</v>
      </c>
      <c r="D257" s="173" t="s">
        <v>112</v>
      </c>
      <c r="E257" s="174" t="s">
        <v>20</v>
      </c>
      <c r="F257" s="175" t="str">
        <f t="shared" si="173"/>
        <v>Apartmány ROIĆ</v>
      </c>
      <c r="G257" s="174" t="s">
        <v>5</v>
      </c>
      <c r="H257" s="174" t="s">
        <v>116</v>
      </c>
      <c r="I257" s="174" t="s">
        <v>107</v>
      </c>
      <c r="J257" s="176">
        <f t="shared" si="174"/>
        <v>0.11135857461024501</v>
      </c>
      <c r="K257" s="212">
        <v>3990</v>
      </c>
      <c r="L257" s="79">
        <f t="shared" si="175"/>
        <v>6390</v>
      </c>
      <c r="M257" s="79">
        <f t="shared" si="176"/>
        <v>8980</v>
      </c>
      <c r="N257" s="88">
        <f t="shared" si="177"/>
        <v>13980</v>
      </c>
      <c r="O257" s="27">
        <v>4490</v>
      </c>
      <c r="P257" s="6">
        <f t="shared" si="178"/>
        <v>156.47058823529412</v>
      </c>
      <c r="Q257" s="7">
        <f t="shared" si="179"/>
        <v>677.53438614365768</v>
      </c>
      <c r="R257" s="38">
        <f t="shared" si="180"/>
        <v>727.53438614365768</v>
      </c>
      <c r="S257" s="20">
        <v>5.5</v>
      </c>
      <c r="T257" s="68">
        <v>0</v>
      </c>
      <c r="U257" s="68">
        <v>0</v>
      </c>
      <c r="W257">
        <v>2400</v>
      </c>
      <c r="X257">
        <v>4990</v>
      </c>
      <c r="Y257">
        <v>9990</v>
      </c>
      <c r="Z257" s="23"/>
    </row>
    <row r="258" spans="1:26" x14ac:dyDescent="0.3">
      <c r="A258" s="94">
        <v>43645</v>
      </c>
      <c r="B258" s="51">
        <v>43652</v>
      </c>
      <c r="C258" s="33">
        <f t="shared" ref="C258:C264" si="181">B258-A258</f>
        <v>7</v>
      </c>
      <c r="D258" s="64" t="s">
        <v>112</v>
      </c>
      <c r="E258" s="40" t="s">
        <v>25</v>
      </c>
      <c r="F258" s="154" t="str">
        <f>HYPERLINK("https://www.ckvt.cz/apartmany/chorvatsko/severni-dalmacie/sv-filip-i-jakov/vila-jelena","Vila JELENA")</f>
        <v>Vila JELENA</v>
      </c>
      <c r="G258" s="40" t="s">
        <v>5</v>
      </c>
      <c r="H258" s="40" t="s">
        <v>116</v>
      </c>
      <c r="I258" s="40" t="s">
        <v>117</v>
      </c>
      <c r="J258" s="99">
        <f t="shared" ref="J258:J264" si="182">1-(K258/O258)</f>
        <v>0.20040080160320639</v>
      </c>
      <c r="K258" s="210">
        <v>3990</v>
      </c>
      <c r="L258" s="34">
        <f t="shared" si="156"/>
        <v>6290</v>
      </c>
      <c r="M258" s="49" t="s">
        <v>99</v>
      </c>
      <c r="N258" s="190" t="s">
        <v>99</v>
      </c>
      <c r="O258" s="27">
        <v>4990</v>
      </c>
      <c r="P258" s="37">
        <f t="shared" ref="P258:P264" si="183">K258/25.5</f>
        <v>156.47058823529412</v>
      </c>
      <c r="Q258" s="38">
        <f t="shared" ref="Q258:Q264" si="184">K258/5.889</f>
        <v>677.53438614365768</v>
      </c>
      <c r="R258" s="38">
        <f t="shared" ref="R258:R264" si="185">(C258+1)*6.25+Q258</f>
        <v>727.53438614365768</v>
      </c>
      <c r="S258" s="18">
        <v>2.1</v>
      </c>
      <c r="T258" s="65" t="s">
        <v>126</v>
      </c>
      <c r="U258" s="65" t="s">
        <v>126</v>
      </c>
      <c r="W258" s="23">
        <v>2300</v>
      </c>
      <c r="X258" s="23" t="s">
        <v>99</v>
      </c>
      <c r="Y258" s="23" t="s">
        <v>99</v>
      </c>
    </row>
    <row r="259" spans="1:26" hidden="1" x14ac:dyDescent="0.3">
      <c r="A259" s="162">
        <v>43645</v>
      </c>
      <c r="B259" s="163">
        <v>43652</v>
      </c>
      <c r="C259" s="164">
        <f t="shared" si="181"/>
        <v>7</v>
      </c>
      <c r="D259" s="165" t="s">
        <v>112</v>
      </c>
      <c r="E259" s="166" t="s">
        <v>25</v>
      </c>
      <c r="F259" s="167" t="str">
        <f>HYPERLINK("https://www.ckvt.cz/apartmany/chorvatsko/severni-dalmacie/sv-filip-i-jakov/vila-jelena","Vila JELENA")</f>
        <v>Vila JELENA</v>
      </c>
      <c r="G259" s="166" t="s">
        <v>5</v>
      </c>
      <c r="H259" s="166" t="s">
        <v>116</v>
      </c>
      <c r="I259" s="166" t="s">
        <v>75</v>
      </c>
      <c r="J259" s="168">
        <f t="shared" si="182"/>
        <v>0.1002004008016032</v>
      </c>
      <c r="K259" s="169">
        <v>4490</v>
      </c>
      <c r="L259" s="70">
        <f t="shared" si="156"/>
        <v>6790</v>
      </c>
      <c r="M259" s="85" t="s">
        <v>99</v>
      </c>
      <c r="N259" s="191" t="s">
        <v>99</v>
      </c>
      <c r="O259" s="27">
        <v>4990</v>
      </c>
      <c r="P259" s="37">
        <f t="shared" si="183"/>
        <v>176.07843137254903</v>
      </c>
      <c r="Q259" s="38">
        <f t="shared" si="184"/>
        <v>762.43844455764986</v>
      </c>
      <c r="R259" s="38">
        <f t="shared" si="185"/>
        <v>812.43844455764986</v>
      </c>
      <c r="S259" s="18">
        <v>2.1</v>
      </c>
      <c r="T259" s="66">
        <v>0</v>
      </c>
      <c r="U259" s="67">
        <v>0</v>
      </c>
      <c r="W259" s="23">
        <v>2300</v>
      </c>
      <c r="X259" s="23" t="s">
        <v>99</v>
      </c>
      <c r="Y259" s="23" t="s">
        <v>99</v>
      </c>
    </row>
    <row r="260" spans="1:26" hidden="1" x14ac:dyDescent="0.3">
      <c r="A260" s="162">
        <v>43645</v>
      </c>
      <c r="B260" s="163">
        <v>43652</v>
      </c>
      <c r="C260" s="164">
        <f t="shared" si="181"/>
        <v>7</v>
      </c>
      <c r="D260" s="165" t="s">
        <v>112</v>
      </c>
      <c r="E260" s="166" t="s">
        <v>25</v>
      </c>
      <c r="F260" s="167" t="str">
        <f>HYPERLINK("https://www.ckvt.cz/apartmany/chorvatsko/severni-dalmacie/sv-filip-i-jakov/vila-jelena","Vila JELENA")</f>
        <v>Vila JELENA</v>
      </c>
      <c r="G260" s="166" t="s">
        <v>5</v>
      </c>
      <c r="H260" s="166" t="s">
        <v>116</v>
      </c>
      <c r="I260" s="166" t="s">
        <v>49</v>
      </c>
      <c r="J260" s="168">
        <f t="shared" si="182"/>
        <v>0.333889816360601</v>
      </c>
      <c r="K260" s="169">
        <v>3990</v>
      </c>
      <c r="L260" s="70">
        <f t="shared" si="156"/>
        <v>6290</v>
      </c>
      <c r="M260" s="85" t="s">
        <v>99</v>
      </c>
      <c r="N260" s="86" t="s">
        <v>99</v>
      </c>
      <c r="O260" s="27">
        <v>5990</v>
      </c>
      <c r="P260" s="37">
        <f t="shared" si="183"/>
        <v>156.47058823529412</v>
      </c>
      <c r="Q260" s="38">
        <f t="shared" si="184"/>
        <v>677.53438614365768</v>
      </c>
      <c r="R260" s="38">
        <f t="shared" si="185"/>
        <v>727.53438614365768</v>
      </c>
      <c r="S260" s="18">
        <v>2.2000000000000002</v>
      </c>
      <c r="T260" s="66">
        <v>3</v>
      </c>
      <c r="U260" s="67">
        <v>3</v>
      </c>
      <c r="W260" s="23">
        <v>2300</v>
      </c>
      <c r="X260" s="23" t="s">
        <v>99</v>
      </c>
      <c r="Y260" s="23" t="s">
        <v>99</v>
      </c>
    </row>
    <row r="261" spans="1:26" hidden="1" x14ac:dyDescent="0.3">
      <c r="A261" s="162">
        <v>43645</v>
      </c>
      <c r="B261" s="163">
        <v>43652</v>
      </c>
      <c r="C261" s="164">
        <f t="shared" si="181"/>
        <v>7</v>
      </c>
      <c r="D261" s="165" t="s">
        <v>112</v>
      </c>
      <c r="E261" s="166" t="s">
        <v>25</v>
      </c>
      <c r="F261" s="167" t="str">
        <f>HYPERLINK("https://www.ckvt.cz/apartmany/chorvatsko/severni-dalmacie/sv-filip-i-jakov/vila-jelena","Vila JELENA")</f>
        <v>Vila JELENA</v>
      </c>
      <c r="G261" s="166" t="s">
        <v>5</v>
      </c>
      <c r="H261" s="166" t="s">
        <v>116</v>
      </c>
      <c r="I261" s="166" t="s">
        <v>52</v>
      </c>
      <c r="J261" s="168">
        <f t="shared" si="182"/>
        <v>0.1669449081803005</v>
      </c>
      <c r="K261" s="169">
        <v>4990</v>
      </c>
      <c r="L261" s="70">
        <f t="shared" si="156"/>
        <v>7290</v>
      </c>
      <c r="M261" s="85" t="s">
        <v>99</v>
      </c>
      <c r="N261" s="86" t="s">
        <v>99</v>
      </c>
      <c r="O261" s="27">
        <v>5990</v>
      </c>
      <c r="P261" s="37">
        <f t="shared" si="183"/>
        <v>195.68627450980392</v>
      </c>
      <c r="Q261" s="38">
        <f t="shared" si="184"/>
        <v>847.34250297164203</v>
      </c>
      <c r="R261" s="38">
        <f t="shared" si="185"/>
        <v>897.34250297164203</v>
      </c>
      <c r="S261" s="18">
        <v>2.2999999999999998</v>
      </c>
      <c r="T261" s="66">
        <v>0</v>
      </c>
      <c r="U261" s="67">
        <v>0</v>
      </c>
      <c r="W261" s="23">
        <v>2300</v>
      </c>
      <c r="X261" s="23" t="s">
        <v>99</v>
      </c>
      <c r="Y261" s="23" t="s">
        <v>99</v>
      </c>
    </row>
    <row r="262" spans="1:26" x14ac:dyDescent="0.3">
      <c r="A262" s="94">
        <v>43645</v>
      </c>
      <c r="B262" s="51">
        <v>43652</v>
      </c>
      <c r="C262" s="33">
        <f t="shared" si="181"/>
        <v>7</v>
      </c>
      <c r="D262" s="64" t="s">
        <v>112</v>
      </c>
      <c r="E262" s="40" t="s">
        <v>22</v>
      </c>
      <c r="F262" s="154" t="str">
        <f>HYPERLINK("https://www.ckvt.cz/kempove-domky/chorvatsko/stredni-dalmacie/basko-polje/luxusni-klimatizovane-domky-1","Lux. KLIMATIZOVANÉ DOMKY")</f>
        <v>Lux. KLIMATIZOVANÉ DOMKY</v>
      </c>
      <c r="G262" s="40" t="s">
        <v>5</v>
      </c>
      <c r="H262" s="40" t="s">
        <v>116</v>
      </c>
      <c r="I262" s="40" t="s">
        <v>117</v>
      </c>
      <c r="J262" s="99">
        <f t="shared" si="182"/>
        <v>0.27322404371584696</v>
      </c>
      <c r="K262" s="210">
        <v>3990</v>
      </c>
      <c r="L262" s="34">
        <f t="shared" si="156"/>
        <v>6390</v>
      </c>
      <c r="M262" s="34">
        <f t="shared" ref="M262:M294" si="186">K262+X262</f>
        <v>8980</v>
      </c>
      <c r="N262" s="52">
        <f t="shared" ref="N262:N294" si="187">K262+Y262</f>
        <v>13980</v>
      </c>
      <c r="O262" s="27">
        <v>5490</v>
      </c>
      <c r="P262" s="37">
        <f t="shared" si="183"/>
        <v>156.47058823529412</v>
      </c>
      <c r="Q262" s="38">
        <f t="shared" si="184"/>
        <v>677.53438614365768</v>
      </c>
      <c r="R262" s="38">
        <f t="shared" si="185"/>
        <v>727.53438614365768</v>
      </c>
      <c r="S262" s="20">
        <v>3.1</v>
      </c>
      <c r="T262" s="65" t="s">
        <v>126</v>
      </c>
      <c r="U262" s="65" t="s">
        <v>126</v>
      </c>
      <c r="W262" s="23">
        <v>2400</v>
      </c>
      <c r="X262">
        <v>4990</v>
      </c>
      <c r="Y262">
        <v>9990</v>
      </c>
    </row>
    <row r="263" spans="1:26" hidden="1" x14ac:dyDescent="0.3">
      <c r="A263" s="162">
        <v>43645</v>
      </c>
      <c r="B263" s="163">
        <v>43652</v>
      </c>
      <c r="C263" s="164">
        <f t="shared" si="181"/>
        <v>7</v>
      </c>
      <c r="D263" s="165" t="s">
        <v>112</v>
      </c>
      <c r="E263" s="166" t="s">
        <v>22</v>
      </c>
      <c r="F263" s="167" t="str">
        <f>HYPERLINK("https://www.ckvt.cz/kempove-domky/chorvatsko/stredni-dalmacie/basko-polje/luxusni-klimatizovane-domky-1","Lux. KLIMATIZOVANÉ DOMKY")</f>
        <v>Lux. KLIMATIZOVANÉ DOMKY</v>
      </c>
      <c r="G263" s="166" t="s">
        <v>5</v>
      </c>
      <c r="H263" s="166" t="s">
        <v>116</v>
      </c>
      <c r="I263" s="166" t="s">
        <v>58</v>
      </c>
      <c r="J263" s="168">
        <f t="shared" si="182"/>
        <v>0.27322404371584696</v>
      </c>
      <c r="K263" s="169">
        <v>3990</v>
      </c>
      <c r="L263" s="70">
        <f t="shared" si="156"/>
        <v>6390</v>
      </c>
      <c r="M263" s="70">
        <f t="shared" si="186"/>
        <v>8980</v>
      </c>
      <c r="N263" s="87">
        <f t="shared" si="187"/>
        <v>13980</v>
      </c>
      <c r="O263" s="27">
        <v>5490</v>
      </c>
      <c r="P263" s="37">
        <f t="shared" si="183"/>
        <v>156.47058823529412</v>
      </c>
      <c r="Q263" s="38">
        <f t="shared" si="184"/>
        <v>677.53438614365768</v>
      </c>
      <c r="R263" s="38">
        <f t="shared" si="185"/>
        <v>727.53438614365768</v>
      </c>
      <c r="S263" s="20">
        <v>3.1</v>
      </c>
      <c r="T263" s="67">
        <v>7</v>
      </c>
      <c r="U263" s="67">
        <v>7</v>
      </c>
      <c r="W263" s="23">
        <v>2400</v>
      </c>
      <c r="X263">
        <v>4990</v>
      </c>
      <c r="Y263">
        <v>9990</v>
      </c>
    </row>
    <row r="264" spans="1:26" hidden="1" x14ac:dyDescent="0.3">
      <c r="A264" s="162">
        <v>43645</v>
      </c>
      <c r="B264" s="163">
        <v>43652</v>
      </c>
      <c r="C264" s="164">
        <f t="shared" si="181"/>
        <v>7</v>
      </c>
      <c r="D264" s="165" t="s">
        <v>112</v>
      </c>
      <c r="E264" s="166" t="s">
        <v>22</v>
      </c>
      <c r="F264" s="167" t="str">
        <f>HYPERLINK("https://www.ckvt.cz/kempove-domky/chorvatsko/stredni-dalmacie/basko-polje/luxusni-klimatizovane-domky-1","Lux. KLIMATIZOVANÉ DOMKY")</f>
        <v>Lux. KLIMATIZOVANÉ DOMKY</v>
      </c>
      <c r="G264" s="166" t="s">
        <v>5</v>
      </c>
      <c r="H264" s="166" t="s">
        <v>116</v>
      </c>
      <c r="I264" s="166" t="s">
        <v>59</v>
      </c>
      <c r="J264" s="168">
        <f t="shared" si="182"/>
        <v>0.25041736227045075</v>
      </c>
      <c r="K264" s="169">
        <v>4490</v>
      </c>
      <c r="L264" s="70">
        <f t="shared" si="156"/>
        <v>6890</v>
      </c>
      <c r="M264" s="70">
        <f t="shared" si="186"/>
        <v>9480</v>
      </c>
      <c r="N264" s="87">
        <f t="shared" si="187"/>
        <v>14480</v>
      </c>
      <c r="O264" s="27">
        <v>5990</v>
      </c>
      <c r="P264" s="37">
        <f t="shared" si="183"/>
        <v>176.07843137254903</v>
      </c>
      <c r="Q264" s="38">
        <f t="shared" si="184"/>
        <v>762.43844455764986</v>
      </c>
      <c r="R264" s="38">
        <f t="shared" si="185"/>
        <v>812.43844455764986</v>
      </c>
      <c r="S264" s="20">
        <v>3.2</v>
      </c>
      <c r="T264" s="67">
        <v>2</v>
      </c>
      <c r="U264" s="67">
        <v>2</v>
      </c>
      <c r="W264" s="23">
        <v>2400</v>
      </c>
      <c r="X264">
        <v>4990</v>
      </c>
      <c r="Y264">
        <v>9990</v>
      </c>
    </row>
    <row r="265" spans="1:26" x14ac:dyDescent="0.3">
      <c r="A265" s="156">
        <v>43645</v>
      </c>
      <c r="B265" s="51">
        <v>43652</v>
      </c>
      <c r="C265" s="33">
        <f>B265-A265</f>
        <v>7</v>
      </c>
      <c r="D265" s="64" t="s">
        <v>112</v>
      </c>
      <c r="E265" s="40" t="s">
        <v>23</v>
      </c>
      <c r="F265" s="154" t="str">
        <f>HYPERLINK("https://www.ckvt.cz/hotely/chorvatsko/stredni-dalmacie/promajna/pavilon-dukic-b-neptun-klub-promajna","Pavilony DUKIĆ B")</f>
        <v>Pavilony DUKIĆ B</v>
      </c>
      <c r="G265" s="40" t="s">
        <v>5</v>
      </c>
      <c r="H265" s="40" t="s">
        <v>116</v>
      </c>
      <c r="I265" s="40" t="s">
        <v>117</v>
      </c>
      <c r="J265" s="99">
        <f>1-(K265/O265)</f>
        <v>0.15122873345935728</v>
      </c>
      <c r="K265" s="210">
        <v>4490</v>
      </c>
      <c r="L265" s="34">
        <f t="shared" si="156"/>
        <v>6890</v>
      </c>
      <c r="M265" s="34">
        <f t="shared" si="186"/>
        <v>9480</v>
      </c>
      <c r="N265" s="52">
        <f t="shared" si="187"/>
        <v>14480</v>
      </c>
      <c r="O265" s="27">
        <v>5290</v>
      </c>
      <c r="P265" s="37">
        <f>K265/25.5</f>
        <v>176.07843137254903</v>
      </c>
      <c r="Q265" s="38">
        <f>K265/5.889</f>
        <v>762.43844455764986</v>
      </c>
      <c r="R265" s="38">
        <f>(C265+1)*6.25+Q265</f>
        <v>812.43844455764986</v>
      </c>
      <c r="S265" s="20">
        <v>7.1</v>
      </c>
      <c r="T265" s="65" t="s">
        <v>126</v>
      </c>
      <c r="U265" s="65" t="s">
        <v>126</v>
      </c>
      <c r="W265" s="23">
        <v>2400</v>
      </c>
      <c r="X265">
        <v>4990</v>
      </c>
      <c r="Y265">
        <v>9990</v>
      </c>
    </row>
    <row r="266" spans="1:26" hidden="1" x14ac:dyDescent="0.3">
      <c r="A266" s="177">
        <v>43645</v>
      </c>
      <c r="B266" s="163">
        <v>43652</v>
      </c>
      <c r="C266" s="164">
        <f>B266-A266</f>
        <v>7</v>
      </c>
      <c r="D266" s="165" t="s">
        <v>112</v>
      </c>
      <c r="E266" s="166" t="s">
        <v>23</v>
      </c>
      <c r="F266" s="167" t="str">
        <f>HYPERLINK("https://www.ckvt.cz/hotely/chorvatsko/stredni-dalmacie/promajna/pavilon-dukic-b-neptun-klub-promajna","Pavilony DUKIĆ B")</f>
        <v>Pavilony DUKIĆ B</v>
      </c>
      <c r="G266" s="166" t="s">
        <v>5</v>
      </c>
      <c r="H266" s="166" t="s">
        <v>116</v>
      </c>
      <c r="I266" s="166" t="s">
        <v>60</v>
      </c>
      <c r="J266" s="168">
        <f>1-(K266/O266)</f>
        <v>0.15122873345935728</v>
      </c>
      <c r="K266" s="169">
        <v>4490</v>
      </c>
      <c r="L266" s="70">
        <f t="shared" si="156"/>
        <v>6890</v>
      </c>
      <c r="M266" s="70">
        <f t="shared" si="186"/>
        <v>9480</v>
      </c>
      <c r="N266" s="87">
        <f t="shared" si="187"/>
        <v>14480</v>
      </c>
      <c r="O266" s="27">
        <v>5290</v>
      </c>
      <c r="P266" s="37">
        <f>K266/25.5</f>
        <v>176.07843137254903</v>
      </c>
      <c r="Q266" s="38">
        <f>K266/5.889</f>
        <v>762.43844455764986</v>
      </c>
      <c r="R266" s="38">
        <f>(C266+1)*6.25+Q266</f>
        <v>812.43844455764986</v>
      </c>
      <c r="S266" s="20">
        <v>7.1</v>
      </c>
      <c r="T266" s="67">
        <v>12</v>
      </c>
      <c r="U266" s="67">
        <v>9</v>
      </c>
      <c r="W266" s="23">
        <v>2400</v>
      </c>
      <c r="X266">
        <v>4990</v>
      </c>
      <c r="Y266">
        <v>9990</v>
      </c>
    </row>
    <row r="267" spans="1:26" hidden="1" x14ac:dyDescent="0.3">
      <c r="A267" s="177">
        <v>43645</v>
      </c>
      <c r="B267" s="163">
        <v>43652</v>
      </c>
      <c r="C267" s="164">
        <f>B267-A267</f>
        <v>7</v>
      </c>
      <c r="D267" s="165" t="s">
        <v>112</v>
      </c>
      <c r="E267" s="166" t="s">
        <v>23</v>
      </c>
      <c r="F267" s="167" t="str">
        <f>HYPERLINK("https://www.ckvt.cz/hotely/chorvatsko/stredni-dalmacie/promajna/pavilon-dukic-b-neptun-klub-promajna","Pavilony DUKIĆ B")</f>
        <v>Pavilony DUKIĆ B</v>
      </c>
      <c r="G267" s="166" t="s">
        <v>5</v>
      </c>
      <c r="H267" s="166" t="s">
        <v>116</v>
      </c>
      <c r="I267" s="166" t="s">
        <v>61</v>
      </c>
      <c r="J267" s="168">
        <f>1-(K267/O267)</f>
        <v>0.2245250431778929</v>
      </c>
      <c r="K267" s="169">
        <v>4490</v>
      </c>
      <c r="L267" s="70">
        <f t="shared" si="156"/>
        <v>6890</v>
      </c>
      <c r="M267" s="70">
        <f t="shared" si="186"/>
        <v>9480</v>
      </c>
      <c r="N267" s="87">
        <f t="shared" si="187"/>
        <v>14480</v>
      </c>
      <c r="O267" s="27">
        <v>5790</v>
      </c>
      <c r="P267" s="37">
        <f>K267/25.5</f>
        <v>176.07843137254903</v>
      </c>
      <c r="Q267" s="38">
        <f>K267/5.889</f>
        <v>762.43844455764986</v>
      </c>
      <c r="R267" s="38">
        <f>(C267+1)*6.25+Q267</f>
        <v>812.43844455764986</v>
      </c>
      <c r="S267" s="20">
        <v>7.2</v>
      </c>
      <c r="T267" s="67">
        <v>1</v>
      </c>
      <c r="U267" s="67">
        <v>1</v>
      </c>
      <c r="W267" s="23">
        <v>2400</v>
      </c>
      <c r="X267">
        <v>4990</v>
      </c>
      <c r="Y267">
        <v>9990</v>
      </c>
    </row>
    <row r="268" spans="1:26" customFormat="1" hidden="1" x14ac:dyDescent="0.3">
      <c r="A268" s="178">
        <v>43645</v>
      </c>
      <c r="B268" s="171">
        <v>43652</v>
      </c>
      <c r="C268" s="172">
        <f>B268-A268</f>
        <v>7</v>
      </c>
      <c r="D268" s="173" t="s">
        <v>112</v>
      </c>
      <c r="E268" s="174" t="s">
        <v>23</v>
      </c>
      <c r="F268" s="175" t="str">
        <f>HYPERLINK("https://www.ckvt.cz/hotely/chorvatsko/stredni-dalmacie/promajna/pavilon-dukic-b-neptun-klub-promajna","Pavilony DUKIĆ B")</f>
        <v>Pavilony DUKIĆ B</v>
      </c>
      <c r="G268" s="174" t="s">
        <v>5</v>
      </c>
      <c r="H268" s="174" t="s">
        <v>116</v>
      </c>
      <c r="I268" s="174" t="s">
        <v>62</v>
      </c>
      <c r="J268" s="176">
        <f>1-(K268/O268)</f>
        <v>0.25041736227045075</v>
      </c>
      <c r="K268" s="212">
        <v>4490</v>
      </c>
      <c r="L268" s="79">
        <f t="shared" ref="L268:L326" si="188">K268+W268</f>
        <v>6890</v>
      </c>
      <c r="M268" s="79">
        <f t="shared" si="186"/>
        <v>9480</v>
      </c>
      <c r="N268" s="88">
        <f t="shared" si="187"/>
        <v>14480</v>
      </c>
      <c r="O268" s="27">
        <v>5990</v>
      </c>
      <c r="P268" s="6">
        <f>K268/25.5</f>
        <v>176.07843137254903</v>
      </c>
      <c r="Q268" s="7">
        <f>K268/5.889</f>
        <v>762.43844455764986</v>
      </c>
      <c r="R268" s="38">
        <f>(C268+1)*6.25+Q268</f>
        <v>812.43844455764986</v>
      </c>
      <c r="S268" s="20">
        <v>7.3</v>
      </c>
      <c r="T268" s="68">
        <v>1</v>
      </c>
      <c r="U268" s="68">
        <v>1</v>
      </c>
      <c r="W268">
        <v>2400</v>
      </c>
      <c r="X268">
        <v>4990</v>
      </c>
      <c r="Y268">
        <v>9990</v>
      </c>
      <c r="Z268" s="23"/>
    </row>
    <row r="269" spans="1:26" x14ac:dyDescent="0.3">
      <c r="A269" s="94">
        <v>43645</v>
      </c>
      <c r="B269" s="51">
        <v>43652</v>
      </c>
      <c r="C269" s="33">
        <f t="shared" ref="C269:C282" si="189">B269-A269</f>
        <v>7</v>
      </c>
      <c r="D269" s="64" t="s">
        <v>112</v>
      </c>
      <c r="E269" s="40" t="s">
        <v>17</v>
      </c>
      <c r="F269" s="154" t="str">
        <f>HYPERLINK("https://www.ckvt.cz/apartmany/chorvatsko/stredni-dalmacie/baska-voda/luxusni-vila-maric","Luxusní vila MARIĆ")</f>
        <v>Luxusní vila MARIĆ</v>
      </c>
      <c r="G269" s="40" t="s">
        <v>5</v>
      </c>
      <c r="H269" s="40" t="s">
        <v>116</v>
      </c>
      <c r="I269" s="40" t="s">
        <v>117</v>
      </c>
      <c r="J269" s="99">
        <f t="shared" ref="J269:J282" si="190">1-(K269/O269)</f>
        <v>0.1002004008016032</v>
      </c>
      <c r="K269" s="210">
        <v>4490</v>
      </c>
      <c r="L269" s="34">
        <f t="shared" si="188"/>
        <v>6890</v>
      </c>
      <c r="M269" s="34">
        <f t="shared" si="186"/>
        <v>9480</v>
      </c>
      <c r="N269" s="52">
        <f t="shared" si="187"/>
        <v>14480</v>
      </c>
      <c r="O269" s="27">
        <v>4990</v>
      </c>
      <c r="P269" s="37">
        <f t="shared" ref="P269:P282" si="191">K269/25.5</f>
        <v>176.07843137254903</v>
      </c>
      <c r="Q269" s="38">
        <f t="shared" ref="Q269:Q282" si="192">K269/5.889</f>
        <v>762.43844455764986</v>
      </c>
      <c r="R269" s="38">
        <f t="shared" ref="R269:R282" si="193">(C269+1)*6.25+Q269</f>
        <v>812.43844455764986</v>
      </c>
      <c r="S269" s="18">
        <v>4.0999999999999996</v>
      </c>
      <c r="T269" s="65" t="s">
        <v>126</v>
      </c>
      <c r="U269" s="65" t="s">
        <v>126</v>
      </c>
      <c r="W269" s="23">
        <v>2400</v>
      </c>
      <c r="X269">
        <v>4990</v>
      </c>
      <c r="Y269">
        <v>9990</v>
      </c>
    </row>
    <row r="270" spans="1:26" hidden="1" x14ac:dyDescent="0.3">
      <c r="A270" s="162">
        <v>43645</v>
      </c>
      <c r="B270" s="163">
        <v>43652</v>
      </c>
      <c r="C270" s="164">
        <f t="shared" si="189"/>
        <v>7</v>
      </c>
      <c r="D270" s="165" t="s">
        <v>112</v>
      </c>
      <c r="E270" s="166" t="s">
        <v>17</v>
      </c>
      <c r="F270" s="167" t="str">
        <f>HYPERLINK("https://www.ckvt.cz/apartmany/chorvatsko/stredni-dalmacie/baska-voda/luxusni-vila-maric","Luxusní vila MARIĆ")</f>
        <v>Luxusní vila MARIĆ</v>
      </c>
      <c r="G270" s="166" t="s">
        <v>5</v>
      </c>
      <c r="H270" s="166" t="s">
        <v>116</v>
      </c>
      <c r="I270" s="166" t="s">
        <v>73</v>
      </c>
      <c r="J270" s="168">
        <f t="shared" si="190"/>
        <v>0.1002004008016032</v>
      </c>
      <c r="K270" s="169">
        <v>4490</v>
      </c>
      <c r="L270" s="70">
        <f t="shared" si="188"/>
        <v>6890</v>
      </c>
      <c r="M270" s="70">
        <f t="shared" si="186"/>
        <v>9480</v>
      </c>
      <c r="N270" s="87">
        <f t="shared" si="187"/>
        <v>14480</v>
      </c>
      <c r="O270" s="27">
        <v>4990</v>
      </c>
      <c r="P270" s="37">
        <f t="shared" si="191"/>
        <v>176.07843137254903</v>
      </c>
      <c r="Q270" s="38">
        <f t="shared" si="192"/>
        <v>762.43844455764986</v>
      </c>
      <c r="R270" s="38">
        <f t="shared" si="193"/>
        <v>812.43844455764986</v>
      </c>
      <c r="S270" s="18">
        <v>4.0999999999999996</v>
      </c>
      <c r="T270" s="66">
        <v>4</v>
      </c>
      <c r="U270" s="67">
        <v>4</v>
      </c>
      <c r="W270" s="23">
        <v>2400</v>
      </c>
      <c r="X270">
        <v>4990</v>
      </c>
      <c r="Y270">
        <v>9990</v>
      </c>
    </row>
    <row r="271" spans="1:26" hidden="1" x14ac:dyDescent="0.3">
      <c r="A271" s="162">
        <v>43645</v>
      </c>
      <c r="B271" s="163">
        <v>43652</v>
      </c>
      <c r="C271" s="164">
        <f t="shared" si="189"/>
        <v>7</v>
      </c>
      <c r="D271" s="165" t="s">
        <v>112</v>
      </c>
      <c r="E271" s="166" t="s">
        <v>17</v>
      </c>
      <c r="F271" s="167" t="str">
        <f>HYPERLINK("https://www.ckvt.cz/apartmany/chorvatsko/stredni-dalmacie/baska-voda/luxusni-vila-maric","Luxusní vila MARIĆ")</f>
        <v>Luxusní vila MARIĆ</v>
      </c>
      <c r="G271" s="166" t="s">
        <v>5</v>
      </c>
      <c r="H271" s="166" t="s">
        <v>116</v>
      </c>
      <c r="I271" s="166" t="s">
        <v>49</v>
      </c>
      <c r="J271" s="168">
        <f t="shared" si="190"/>
        <v>0.15408320493066252</v>
      </c>
      <c r="K271" s="169">
        <v>5490</v>
      </c>
      <c r="L271" s="70">
        <f t="shared" si="188"/>
        <v>7890</v>
      </c>
      <c r="M271" s="70">
        <f t="shared" si="186"/>
        <v>10480</v>
      </c>
      <c r="N271" s="87">
        <f t="shared" si="187"/>
        <v>15480</v>
      </c>
      <c r="O271" s="27">
        <v>6490</v>
      </c>
      <c r="P271" s="37">
        <f t="shared" si="191"/>
        <v>215.29411764705881</v>
      </c>
      <c r="Q271" s="38">
        <f t="shared" si="192"/>
        <v>932.24656138563421</v>
      </c>
      <c r="R271" s="38">
        <f t="shared" si="193"/>
        <v>982.24656138563421</v>
      </c>
      <c r="S271" s="18">
        <v>4.2</v>
      </c>
      <c r="T271" s="66">
        <v>2</v>
      </c>
      <c r="U271" s="67">
        <v>2</v>
      </c>
      <c r="W271" s="23">
        <v>2400</v>
      </c>
      <c r="X271">
        <v>4990</v>
      </c>
      <c r="Y271">
        <v>9990</v>
      </c>
    </row>
    <row r="272" spans="1:26" x14ac:dyDescent="0.3">
      <c r="A272" s="156">
        <v>43645</v>
      </c>
      <c r="B272" s="51">
        <v>43652</v>
      </c>
      <c r="C272" s="33">
        <f t="shared" si="189"/>
        <v>7</v>
      </c>
      <c r="D272" s="64" t="s">
        <v>112</v>
      </c>
      <c r="E272" s="40" t="s">
        <v>95</v>
      </c>
      <c r="F272" s="154" t="str">
        <f>HYPERLINK("https://www.ckvt.cz/apartmany/chorvatsko/stredni-dalmacie/zivogosce/vila-porat","Vila PORAT")</f>
        <v>Vila PORAT</v>
      </c>
      <c r="G272" s="40" t="s">
        <v>5</v>
      </c>
      <c r="H272" s="40" t="s">
        <v>116</v>
      </c>
      <c r="I272" s="40" t="s">
        <v>117</v>
      </c>
      <c r="J272" s="99">
        <f t="shared" si="190"/>
        <v>0.1002004008016032</v>
      </c>
      <c r="K272" s="210">
        <v>4490</v>
      </c>
      <c r="L272" s="34">
        <f t="shared" si="188"/>
        <v>6890</v>
      </c>
      <c r="M272" s="34">
        <f t="shared" si="186"/>
        <v>9480</v>
      </c>
      <c r="N272" s="52">
        <f t="shared" si="187"/>
        <v>14480</v>
      </c>
      <c r="O272" s="27">
        <v>4990</v>
      </c>
      <c r="P272" s="37">
        <f t="shared" si="191"/>
        <v>176.07843137254903</v>
      </c>
      <c r="Q272" s="38">
        <f t="shared" si="192"/>
        <v>762.43844455764986</v>
      </c>
      <c r="R272" s="38">
        <f t="shared" si="193"/>
        <v>812.43844455764986</v>
      </c>
      <c r="S272" s="20">
        <v>6.1</v>
      </c>
      <c r="T272" s="65" t="s">
        <v>126</v>
      </c>
      <c r="U272" s="65" t="s">
        <v>126</v>
      </c>
      <c r="W272" s="23">
        <v>2400</v>
      </c>
      <c r="X272">
        <v>4990</v>
      </c>
      <c r="Y272">
        <v>9990</v>
      </c>
    </row>
    <row r="273" spans="1:26" hidden="1" x14ac:dyDescent="0.3">
      <c r="A273" s="177">
        <v>43645</v>
      </c>
      <c r="B273" s="163">
        <v>43652</v>
      </c>
      <c r="C273" s="164">
        <f t="shared" si="189"/>
        <v>7</v>
      </c>
      <c r="D273" s="165" t="s">
        <v>112</v>
      </c>
      <c r="E273" s="166" t="s">
        <v>95</v>
      </c>
      <c r="F273" s="167" t="str">
        <f>HYPERLINK("https://www.ckvt.cz/apartmany/chorvatsko/stredni-dalmacie/zivogosce/vila-porat","Vila PORAT")</f>
        <v>Vila PORAT</v>
      </c>
      <c r="G273" s="166" t="s">
        <v>5</v>
      </c>
      <c r="H273" s="166" t="s">
        <v>116</v>
      </c>
      <c r="I273" s="166" t="s">
        <v>96</v>
      </c>
      <c r="J273" s="168">
        <f t="shared" si="190"/>
        <v>0.1002004008016032</v>
      </c>
      <c r="K273" s="169">
        <v>4490</v>
      </c>
      <c r="L273" s="70">
        <f t="shared" si="188"/>
        <v>6890</v>
      </c>
      <c r="M273" s="70">
        <f t="shared" si="186"/>
        <v>9480</v>
      </c>
      <c r="N273" s="87">
        <f t="shared" si="187"/>
        <v>14480</v>
      </c>
      <c r="O273" s="27">
        <v>4990</v>
      </c>
      <c r="P273" s="37">
        <f t="shared" si="191"/>
        <v>176.07843137254903</v>
      </c>
      <c r="Q273" s="38">
        <f t="shared" si="192"/>
        <v>762.43844455764986</v>
      </c>
      <c r="R273" s="38">
        <f t="shared" si="193"/>
        <v>812.43844455764986</v>
      </c>
      <c r="S273" s="20">
        <v>6.1</v>
      </c>
      <c r="T273" s="67">
        <v>0</v>
      </c>
      <c r="U273" s="67">
        <v>0</v>
      </c>
      <c r="W273" s="23">
        <v>2400</v>
      </c>
      <c r="X273">
        <v>4990</v>
      </c>
      <c r="Y273">
        <v>9990</v>
      </c>
    </row>
    <row r="274" spans="1:26" hidden="1" x14ac:dyDescent="0.3">
      <c r="A274" s="177">
        <v>43645</v>
      </c>
      <c r="B274" s="163">
        <v>43652</v>
      </c>
      <c r="C274" s="164">
        <f t="shared" si="189"/>
        <v>7</v>
      </c>
      <c r="D274" s="165" t="s">
        <v>112</v>
      </c>
      <c r="E274" s="166" t="s">
        <v>95</v>
      </c>
      <c r="F274" s="167" t="str">
        <f>HYPERLINK("https://www.ckvt.cz/apartmany/chorvatsko/stredni-dalmacie/zivogosce/vila-porat","Vila PORAT")</f>
        <v>Vila PORAT</v>
      </c>
      <c r="G274" s="166" t="s">
        <v>5</v>
      </c>
      <c r="H274" s="166" t="s">
        <v>116</v>
      </c>
      <c r="I274" s="166" t="s">
        <v>97</v>
      </c>
      <c r="J274" s="168">
        <f t="shared" si="190"/>
        <v>0.1002004008016032</v>
      </c>
      <c r="K274" s="169">
        <v>4490</v>
      </c>
      <c r="L274" s="70">
        <f t="shared" si="188"/>
        <v>6890</v>
      </c>
      <c r="M274" s="70">
        <f t="shared" si="186"/>
        <v>9480</v>
      </c>
      <c r="N274" s="87">
        <f t="shared" si="187"/>
        <v>14480</v>
      </c>
      <c r="O274" s="27">
        <v>4990</v>
      </c>
      <c r="P274" s="37">
        <f t="shared" si="191"/>
        <v>176.07843137254903</v>
      </c>
      <c r="Q274" s="38">
        <f t="shared" si="192"/>
        <v>762.43844455764986</v>
      </c>
      <c r="R274" s="38">
        <f t="shared" si="193"/>
        <v>812.43844455764986</v>
      </c>
      <c r="S274" s="20">
        <v>6.2</v>
      </c>
      <c r="T274" s="67">
        <v>1</v>
      </c>
      <c r="U274" s="67">
        <v>1</v>
      </c>
      <c r="W274" s="23">
        <v>2400</v>
      </c>
      <c r="X274">
        <v>4990</v>
      </c>
      <c r="Y274">
        <v>9990</v>
      </c>
    </row>
    <row r="275" spans="1:26" hidden="1" x14ac:dyDescent="0.3">
      <c r="A275" s="177">
        <v>43645</v>
      </c>
      <c r="B275" s="163">
        <v>43652</v>
      </c>
      <c r="C275" s="164">
        <f t="shared" si="189"/>
        <v>7</v>
      </c>
      <c r="D275" s="165" t="s">
        <v>112</v>
      </c>
      <c r="E275" s="166" t="s">
        <v>95</v>
      </c>
      <c r="F275" s="167" t="str">
        <f>HYPERLINK("https://www.ckvt.cz/apartmany/chorvatsko/stredni-dalmacie/zivogosce/vila-porat","Vila PORAT")</f>
        <v>Vila PORAT</v>
      </c>
      <c r="G275" s="166" t="s">
        <v>5</v>
      </c>
      <c r="H275" s="166" t="s">
        <v>116</v>
      </c>
      <c r="I275" s="166" t="s">
        <v>98</v>
      </c>
      <c r="J275" s="168">
        <f t="shared" si="190"/>
        <v>9.1074681238615618E-2</v>
      </c>
      <c r="K275" s="169">
        <v>4990</v>
      </c>
      <c r="L275" s="70">
        <f t="shared" si="188"/>
        <v>7390</v>
      </c>
      <c r="M275" s="70">
        <f t="shared" si="186"/>
        <v>9980</v>
      </c>
      <c r="N275" s="87">
        <f t="shared" si="187"/>
        <v>14980</v>
      </c>
      <c r="O275" s="27">
        <v>5490</v>
      </c>
      <c r="P275" s="37">
        <f t="shared" si="191"/>
        <v>195.68627450980392</v>
      </c>
      <c r="Q275" s="38">
        <f t="shared" si="192"/>
        <v>847.34250297164203</v>
      </c>
      <c r="R275" s="38">
        <f t="shared" si="193"/>
        <v>897.34250297164203</v>
      </c>
      <c r="S275" s="20">
        <v>6.3</v>
      </c>
      <c r="T275" s="67">
        <v>1</v>
      </c>
      <c r="U275" s="67">
        <v>1</v>
      </c>
      <c r="W275" s="23">
        <v>2400</v>
      </c>
      <c r="X275">
        <v>4990</v>
      </c>
      <c r="Y275">
        <v>9990</v>
      </c>
    </row>
    <row r="276" spans="1:26" x14ac:dyDescent="0.3">
      <c r="A276" s="156">
        <v>43645</v>
      </c>
      <c r="B276" s="51">
        <v>43652</v>
      </c>
      <c r="C276" s="33">
        <f t="shared" si="189"/>
        <v>7</v>
      </c>
      <c r="D276" s="64" t="s">
        <v>112</v>
      </c>
      <c r="E276" s="40" t="s">
        <v>23</v>
      </c>
      <c r="F276" s="154" t="str">
        <f t="shared" ref="F276:F282" si="194">HYPERLINK("https://www.ckvt.cz/apartmany/chorvatsko/stredni-dalmacie/promajna/pavilon-dukic-c-neptun-klub-promajna","Pavilony DUKIĆ C")</f>
        <v>Pavilony DUKIĆ C</v>
      </c>
      <c r="G276" s="40" t="s">
        <v>5</v>
      </c>
      <c r="H276" s="40" t="s">
        <v>116</v>
      </c>
      <c r="I276" s="40" t="s">
        <v>117</v>
      </c>
      <c r="J276" s="99">
        <f t="shared" si="190"/>
        <v>0.1669449081803005</v>
      </c>
      <c r="K276" s="210">
        <v>4990</v>
      </c>
      <c r="L276" s="34">
        <f t="shared" si="188"/>
        <v>7390</v>
      </c>
      <c r="M276" s="34">
        <f t="shared" si="186"/>
        <v>9980</v>
      </c>
      <c r="N276" s="52">
        <f t="shared" si="187"/>
        <v>14980</v>
      </c>
      <c r="O276" s="27">
        <v>5990</v>
      </c>
      <c r="P276" s="37">
        <f t="shared" si="191"/>
        <v>195.68627450980392</v>
      </c>
      <c r="Q276" s="38">
        <f t="shared" si="192"/>
        <v>847.34250297164203</v>
      </c>
      <c r="R276" s="38">
        <f t="shared" si="193"/>
        <v>897.34250297164203</v>
      </c>
      <c r="S276" s="20">
        <v>10.1</v>
      </c>
      <c r="T276" s="65" t="s">
        <v>126</v>
      </c>
      <c r="U276" s="65" t="s">
        <v>126</v>
      </c>
      <c r="W276" s="23">
        <v>2400</v>
      </c>
      <c r="X276">
        <v>4990</v>
      </c>
      <c r="Y276">
        <v>9990</v>
      </c>
    </row>
    <row r="277" spans="1:26" hidden="1" x14ac:dyDescent="0.3">
      <c r="A277" s="177">
        <v>43645</v>
      </c>
      <c r="B277" s="163">
        <v>43652</v>
      </c>
      <c r="C277" s="164">
        <f t="shared" si="189"/>
        <v>7</v>
      </c>
      <c r="D277" s="165" t="s">
        <v>112</v>
      </c>
      <c r="E277" s="166" t="s">
        <v>23</v>
      </c>
      <c r="F277" s="167" t="str">
        <f t="shared" si="194"/>
        <v>Pavilony DUKIĆ C</v>
      </c>
      <c r="G277" s="166" t="s">
        <v>5</v>
      </c>
      <c r="H277" s="166" t="s">
        <v>116</v>
      </c>
      <c r="I277" s="166" t="s">
        <v>66</v>
      </c>
      <c r="J277" s="168">
        <f t="shared" si="190"/>
        <v>0.1669449081803005</v>
      </c>
      <c r="K277" s="169">
        <v>4990</v>
      </c>
      <c r="L277" s="70">
        <f t="shared" si="188"/>
        <v>7390</v>
      </c>
      <c r="M277" s="70">
        <f t="shared" si="186"/>
        <v>9980</v>
      </c>
      <c r="N277" s="87">
        <f t="shared" si="187"/>
        <v>14980</v>
      </c>
      <c r="O277" s="27">
        <v>5990</v>
      </c>
      <c r="P277" s="37">
        <f t="shared" si="191"/>
        <v>195.68627450980392</v>
      </c>
      <c r="Q277" s="38">
        <f t="shared" si="192"/>
        <v>847.34250297164203</v>
      </c>
      <c r="R277" s="38">
        <f t="shared" si="193"/>
        <v>897.34250297164203</v>
      </c>
      <c r="S277" s="20">
        <v>10.1</v>
      </c>
      <c r="T277" s="67">
        <v>1</v>
      </c>
      <c r="U277" s="67">
        <v>1</v>
      </c>
      <c r="W277" s="23">
        <v>2400</v>
      </c>
      <c r="X277">
        <v>4990</v>
      </c>
      <c r="Y277">
        <v>9990</v>
      </c>
    </row>
    <row r="278" spans="1:26" hidden="1" x14ac:dyDescent="0.3">
      <c r="A278" s="177">
        <v>43645</v>
      </c>
      <c r="B278" s="163">
        <v>43652</v>
      </c>
      <c r="C278" s="164">
        <f t="shared" si="189"/>
        <v>7</v>
      </c>
      <c r="D278" s="165" t="s">
        <v>112</v>
      </c>
      <c r="E278" s="166" t="s">
        <v>23</v>
      </c>
      <c r="F278" s="167" t="str">
        <f t="shared" si="194"/>
        <v>Pavilony DUKIĆ C</v>
      </c>
      <c r="G278" s="166" t="s">
        <v>5</v>
      </c>
      <c r="H278" s="166" t="s">
        <v>116</v>
      </c>
      <c r="I278" s="166" t="s">
        <v>67</v>
      </c>
      <c r="J278" s="168">
        <f t="shared" si="190"/>
        <v>0.1669449081803005</v>
      </c>
      <c r="K278" s="169">
        <v>4990</v>
      </c>
      <c r="L278" s="70">
        <f t="shared" si="188"/>
        <v>7390</v>
      </c>
      <c r="M278" s="70">
        <f t="shared" si="186"/>
        <v>9980</v>
      </c>
      <c r="N278" s="87">
        <f t="shared" si="187"/>
        <v>14980</v>
      </c>
      <c r="O278" s="27">
        <v>5990</v>
      </c>
      <c r="P278" s="37">
        <f t="shared" si="191"/>
        <v>195.68627450980392</v>
      </c>
      <c r="Q278" s="38">
        <f t="shared" si="192"/>
        <v>847.34250297164203</v>
      </c>
      <c r="R278" s="38">
        <f t="shared" si="193"/>
        <v>897.34250297164203</v>
      </c>
      <c r="S278" s="20">
        <v>10.199999999999999</v>
      </c>
      <c r="T278" s="67">
        <v>0</v>
      </c>
      <c r="U278" s="67">
        <v>0</v>
      </c>
      <c r="W278" s="23">
        <v>2400</v>
      </c>
      <c r="X278">
        <v>4990</v>
      </c>
      <c r="Y278">
        <v>9990</v>
      </c>
    </row>
    <row r="279" spans="1:26" hidden="1" x14ac:dyDescent="0.3">
      <c r="A279" s="177">
        <v>43645</v>
      </c>
      <c r="B279" s="163">
        <v>43652</v>
      </c>
      <c r="C279" s="164">
        <f t="shared" si="189"/>
        <v>7</v>
      </c>
      <c r="D279" s="165" t="s">
        <v>112</v>
      </c>
      <c r="E279" s="166" t="s">
        <v>23</v>
      </c>
      <c r="F279" s="167" t="str">
        <f t="shared" si="194"/>
        <v>Pavilony DUKIĆ C</v>
      </c>
      <c r="G279" s="166" t="s">
        <v>5</v>
      </c>
      <c r="H279" s="166" t="s">
        <v>116</v>
      </c>
      <c r="I279" s="166" t="s">
        <v>60</v>
      </c>
      <c r="J279" s="168">
        <f t="shared" si="190"/>
        <v>0.2066772655007949</v>
      </c>
      <c r="K279" s="169">
        <v>4990</v>
      </c>
      <c r="L279" s="70">
        <f t="shared" si="188"/>
        <v>7390</v>
      </c>
      <c r="M279" s="70">
        <f t="shared" si="186"/>
        <v>9980</v>
      </c>
      <c r="N279" s="87">
        <f t="shared" si="187"/>
        <v>14980</v>
      </c>
      <c r="O279" s="27">
        <v>6290</v>
      </c>
      <c r="P279" s="37">
        <f t="shared" si="191"/>
        <v>195.68627450980392</v>
      </c>
      <c r="Q279" s="38">
        <f t="shared" si="192"/>
        <v>847.34250297164203</v>
      </c>
      <c r="R279" s="38">
        <f t="shared" si="193"/>
        <v>897.34250297164203</v>
      </c>
      <c r="S279" s="20">
        <v>10.3</v>
      </c>
      <c r="T279" s="67">
        <v>4</v>
      </c>
      <c r="U279" s="67">
        <v>4</v>
      </c>
      <c r="W279" s="23">
        <v>2400</v>
      </c>
      <c r="X279">
        <v>4990</v>
      </c>
      <c r="Y279">
        <v>9990</v>
      </c>
    </row>
    <row r="280" spans="1:26" hidden="1" x14ac:dyDescent="0.3">
      <c r="A280" s="177">
        <v>43645</v>
      </c>
      <c r="B280" s="163">
        <v>43652</v>
      </c>
      <c r="C280" s="164">
        <f t="shared" si="189"/>
        <v>7</v>
      </c>
      <c r="D280" s="165" t="s">
        <v>112</v>
      </c>
      <c r="E280" s="166" t="s">
        <v>23</v>
      </c>
      <c r="F280" s="167" t="str">
        <f t="shared" si="194"/>
        <v>Pavilony DUKIĆ C</v>
      </c>
      <c r="G280" s="166" t="s">
        <v>5</v>
      </c>
      <c r="H280" s="166" t="s">
        <v>116</v>
      </c>
      <c r="I280" s="166" t="s">
        <v>64</v>
      </c>
      <c r="J280" s="168">
        <f t="shared" si="190"/>
        <v>0.23112480739599384</v>
      </c>
      <c r="K280" s="169">
        <v>4990</v>
      </c>
      <c r="L280" s="70">
        <f t="shared" si="188"/>
        <v>7390</v>
      </c>
      <c r="M280" s="70">
        <f t="shared" si="186"/>
        <v>9980</v>
      </c>
      <c r="N280" s="87">
        <f t="shared" si="187"/>
        <v>14980</v>
      </c>
      <c r="O280" s="27">
        <v>6490</v>
      </c>
      <c r="P280" s="37">
        <f t="shared" si="191"/>
        <v>195.68627450980392</v>
      </c>
      <c r="Q280" s="38">
        <f t="shared" si="192"/>
        <v>847.34250297164203</v>
      </c>
      <c r="R280" s="38">
        <f t="shared" si="193"/>
        <v>897.34250297164203</v>
      </c>
      <c r="S280" s="20">
        <v>10.4</v>
      </c>
      <c r="T280" s="67">
        <v>2</v>
      </c>
      <c r="U280" s="67">
        <v>2</v>
      </c>
      <c r="W280" s="23">
        <v>2400</v>
      </c>
      <c r="X280">
        <v>4990</v>
      </c>
      <c r="Y280">
        <v>9990</v>
      </c>
    </row>
    <row r="281" spans="1:26" customFormat="1" hidden="1" x14ac:dyDescent="0.3">
      <c r="A281" s="178">
        <v>43645</v>
      </c>
      <c r="B281" s="171">
        <v>43652</v>
      </c>
      <c r="C281" s="172">
        <f t="shared" si="189"/>
        <v>7</v>
      </c>
      <c r="D281" s="173" t="s">
        <v>112</v>
      </c>
      <c r="E281" s="174" t="s">
        <v>23</v>
      </c>
      <c r="F281" s="175" t="str">
        <f t="shared" si="194"/>
        <v>Pavilony DUKIĆ C</v>
      </c>
      <c r="G281" s="174" t="s">
        <v>5</v>
      </c>
      <c r="H281" s="174" t="s">
        <v>116</v>
      </c>
      <c r="I281" s="174" t="s">
        <v>68</v>
      </c>
      <c r="J281" s="176">
        <f t="shared" si="190"/>
        <v>0.11782032400589104</v>
      </c>
      <c r="K281" s="212">
        <v>5990</v>
      </c>
      <c r="L281" s="79">
        <f t="shared" si="188"/>
        <v>8390</v>
      </c>
      <c r="M281" s="79">
        <f t="shared" si="186"/>
        <v>10980</v>
      </c>
      <c r="N281" s="88">
        <f t="shared" si="187"/>
        <v>15980</v>
      </c>
      <c r="O281" s="27">
        <v>6790</v>
      </c>
      <c r="P281" s="6">
        <f t="shared" si="191"/>
        <v>234.90196078431373</v>
      </c>
      <c r="Q281" s="7">
        <f t="shared" si="192"/>
        <v>1017.1506197996264</v>
      </c>
      <c r="R281" s="38">
        <f t="shared" si="193"/>
        <v>1067.1506197996264</v>
      </c>
      <c r="S281" s="20">
        <v>10.5</v>
      </c>
      <c r="T281" s="68">
        <v>2</v>
      </c>
      <c r="U281" s="68">
        <v>2</v>
      </c>
      <c r="W281">
        <v>2400</v>
      </c>
      <c r="X281">
        <v>4990</v>
      </c>
      <c r="Y281">
        <v>9990</v>
      </c>
      <c r="Z281" s="23"/>
    </row>
    <row r="282" spans="1:26" hidden="1" x14ac:dyDescent="0.3">
      <c r="A282" s="177">
        <v>43645</v>
      </c>
      <c r="B282" s="163">
        <v>43652</v>
      </c>
      <c r="C282" s="164">
        <f t="shared" si="189"/>
        <v>7</v>
      </c>
      <c r="D282" s="165" t="s">
        <v>112</v>
      </c>
      <c r="E282" s="166" t="s">
        <v>23</v>
      </c>
      <c r="F282" s="167" t="str">
        <f t="shared" si="194"/>
        <v>Pavilony DUKIĆ C</v>
      </c>
      <c r="G282" s="166" t="s">
        <v>5</v>
      </c>
      <c r="H282" s="166" t="s">
        <v>116</v>
      </c>
      <c r="I282" s="166" t="s">
        <v>65</v>
      </c>
      <c r="J282" s="168">
        <f t="shared" si="190"/>
        <v>0.17832647462277096</v>
      </c>
      <c r="K282" s="169">
        <v>5990</v>
      </c>
      <c r="L282" s="70">
        <f t="shared" si="188"/>
        <v>8390</v>
      </c>
      <c r="M282" s="70">
        <f t="shared" si="186"/>
        <v>10980</v>
      </c>
      <c r="N282" s="87">
        <f t="shared" si="187"/>
        <v>15980</v>
      </c>
      <c r="O282" s="27">
        <v>7290</v>
      </c>
      <c r="P282" s="37">
        <f t="shared" si="191"/>
        <v>234.90196078431373</v>
      </c>
      <c r="Q282" s="38">
        <f t="shared" si="192"/>
        <v>1017.1506197996264</v>
      </c>
      <c r="R282" s="38">
        <f t="shared" si="193"/>
        <v>1067.1506197996264</v>
      </c>
      <c r="S282" s="20">
        <v>10.6</v>
      </c>
      <c r="T282" s="67">
        <v>1</v>
      </c>
      <c r="U282" s="67">
        <v>1</v>
      </c>
      <c r="W282" s="23">
        <v>2400</v>
      </c>
      <c r="X282">
        <v>4990</v>
      </c>
      <c r="Y282">
        <v>9990</v>
      </c>
    </row>
    <row r="283" spans="1:26" x14ac:dyDescent="0.3">
      <c r="A283" s="94">
        <v>43645</v>
      </c>
      <c r="B283" s="51">
        <v>43652</v>
      </c>
      <c r="C283" s="33">
        <f>B283-A283</f>
        <v>7</v>
      </c>
      <c r="D283" s="64" t="s">
        <v>112</v>
      </c>
      <c r="E283" s="40" t="s">
        <v>19</v>
      </c>
      <c r="F283" s="154" t="str">
        <f>HYPERLINK("https://www.ckvt.cz/apartmany/chorvatsko/stredni-dalmacie/brist/vila-marko","Vila MARKO")</f>
        <v>Vila MARKO</v>
      </c>
      <c r="G283" s="40" t="s">
        <v>5</v>
      </c>
      <c r="H283" s="40" t="s">
        <v>116</v>
      </c>
      <c r="I283" s="40" t="s">
        <v>117</v>
      </c>
      <c r="J283" s="99">
        <f>1-(K283/O283)</f>
        <v>0.28612303290414876</v>
      </c>
      <c r="K283" s="210">
        <v>4990</v>
      </c>
      <c r="L283" s="34">
        <f>K283+W283</f>
        <v>7390</v>
      </c>
      <c r="M283" s="34">
        <f>K283+X283</f>
        <v>9980</v>
      </c>
      <c r="N283" s="52">
        <f>K283+Y283</f>
        <v>14980</v>
      </c>
      <c r="O283" s="27">
        <v>6990</v>
      </c>
      <c r="P283" s="37">
        <f>K283/25.5</f>
        <v>195.68627450980392</v>
      </c>
      <c r="Q283" s="38">
        <f>K283/5.889</f>
        <v>847.34250297164203</v>
      </c>
      <c r="R283" s="38">
        <f>(C283+1)*6.25+Q283</f>
        <v>897.34250297164203</v>
      </c>
      <c r="S283" s="18">
        <v>22.1</v>
      </c>
      <c r="T283" s="194" t="s">
        <v>126</v>
      </c>
      <c r="U283" s="215" t="s">
        <v>126</v>
      </c>
      <c r="V283" s="192"/>
      <c r="W283" s="23">
        <v>2400</v>
      </c>
      <c r="X283">
        <v>4990</v>
      </c>
      <c r="Y283">
        <v>9990</v>
      </c>
    </row>
    <row r="284" spans="1:26" hidden="1" x14ac:dyDescent="0.3">
      <c r="A284" s="162">
        <v>43645</v>
      </c>
      <c r="B284" s="163">
        <v>43652</v>
      </c>
      <c r="C284" s="164">
        <f>B284-A284</f>
        <v>7</v>
      </c>
      <c r="D284" s="165" t="s">
        <v>112</v>
      </c>
      <c r="E284" s="166" t="s">
        <v>19</v>
      </c>
      <c r="F284" s="167" t="str">
        <f>HYPERLINK("https://www.ckvt.cz/apartmany/chorvatsko/stredni-dalmacie/brist/vila-marko","Vila MARKO")</f>
        <v>Vila MARKO</v>
      </c>
      <c r="G284" s="166" t="s">
        <v>5</v>
      </c>
      <c r="H284" s="166" t="s">
        <v>116</v>
      </c>
      <c r="I284" s="166" t="s">
        <v>37</v>
      </c>
      <c r="J284" s="168">
        <f>1-(K284/O284)</f>
        <v>0.28612303290414876</v>
      </c>
      <c r="K284" s="169">
        <v>4990</v>
      </c>
      <c r="L284" s="70">
        <f>K284+W284</f>
        <v>7390</v>
      </c>
      <c r="M284" s="70">
        <f>K284+X284</f>
        <v>9980</v>
      </c>
      <c r="N284" s="87">
        <f>K284+Y284</f>
        <v>14980</v>
      </c>
      <c r="O284" s="27">
        <v>6990</v>
      </c>
      <c r="P284" s="37">
        <f>K284/25.5</f>
        <v>195.68627450980392</v>
      </c>
      <c r="Q284" s="38">
        <f>K284/5.889</f>
        <v>847.34250297164203</v>
      </c>
      <c r="R284" s="38">
        <f>(C284+1)*6.25+Q284</f>
        <v>897.34250297164203</v>
      </c>
      <c r="S284" s="18">
        <v>22.1</v>
      </c>
      <c r="T284" s="193">
        <v>4</v>
      </c>
      <c r="U284" s="216">
        <v>1</v>
      </c>
      <c r="W284" s="23">
        <v>2400</v>
      </c>
      <c r="X284">
        <v>4990</v>
      </c>
      <c r="Y284">
        <v>9990</v>
      </c>
    </row>
    <row r="285" spans="1:26" hidden="1" x14ac:dyDescent="0.3">
      <c r="A285" s="162">
        <v>43645</v>
      </c>
      <c r="B285" s="163">
        <v>43652</v>
      </c>
      <c r="C285" s="164">
        <f>B285-A285</f>
        <v>7</v>
      </c>
      <c r="D285" s="165" t="s">
        <v>112</v>
      </c>
      <c r="E285" s="166" t="s">
        <v>19</v>
      </c>
      <c r="F285" s="167" t="str">
        <f>HYPERLINK("https://www.ckvt.cz/apartmany/chorvatsko/stredni-dalmacie/brist/vila-marko","Vila MARKO")</f>
        <v>Vila MARKO</v>
      </c>
      <c r="G285" s="166" t="s">
        <v>5</v>
      </c>
      <c r="H285" s="166" t="s">
        <v>116</v>
      </c>
      <c r="I285" s="166" t="s">
        <v>39</v>
      </c>
      <c r="J285" s="168">
        <f>1-(K285/O285)</f>
        <v>0.28612303290414876</v>
      </c>
      <c r="K285" s="169">
        <v>4990</v>
      </c>
      <c r="L285" s="70">
        <f>K285+W285</f>
        <v>7390</v>
      </c>
      <c r="M285" s="70">
        <f>K285+X285</f>
        <v>9980</v>
      </c>
      <c r="N285" s="87">
        <f>K285+Y285</f>
        <v>14980</v>
      </c>
      <c r="O285" s="27">
        <v>6990</v>
      </c>
      <c r="P285" s="37">
        <f>K285/25.5</f>
        <v>195.68627450980392</v>
      </c>
      <c r="Q285" s="38">
        <f>K285/5.889</f>
        <v>847.34250297164203</v>
      </c>
      <c r="R285" s="38">
        <f>(C285+1)*6.25+Q285</f>
        <v>897.34250297164203</v>
      </c>
      <c r="S285" s="18">
        <v>22.2</v>
      </c>
      <c r="T285" s="193">
        <v>3</v>
      </c>
      <c r="U285" s="216">
        <v>1</v>
      </c>
      <c r="W285" s="23">
        <v>2400</v>
      </c>
      <c r="X285">
        <v>4990</v>
      </c>
      <c r="Y285">
        <v>9990</v>
      </c>
    </row>
    <row r="286" spans="1:26" hidden="1" x14ac:dyDescent="0.3">
      <c r="A286" s="162">
        <v>43645</v>
      </c>
      <c r="B286" s="163">
        <v>43652</v>
      </c>
      <c r="C286" s="164">
        <f>B286-A286</f>
        <v>7</v>
      </c>
      <c r="D286" s="165" t="s">
        <v>112</v>
      </c>
      <c r="E286" s="166" t="s">
        <v>19</v>
      </c>
      <c r="F286" s="167" t="str">
        <f>HYPERLINK("https://www.ckvt.cz/apartmany/chorvatsko/stredni-dalmacie/brist/vila-marko","Vila MARKO")</f>
        <v>Vila MARKO</v>
      </c>
      <c r="G286" s="166" t="s">
        <v>5</v>
      </c>
      <c r="H286" s="166" t="s">
        <v>116</v>
      </c>
      <c r="I286" s="166" t="s">
        <v>38</v>
      </c>
      <c r="J286" s="168">
        <f>1-(K286/O286)</f>
        <v>0.24691358024691357</v>
      </c>
      <c r="K286" s="169">
        <v>5490</v>
      </c>
      <c r="L286" s="70">
        <f>K286+W286</f>
        <v>7890</v>
      </c>
      <c r="M286" s="70">
        <f>K286+X286</f>
        <v>10480</v>
      </c>
      <c r="N286" s="87">
        <f>K286+Y286</f>
        <v>15480</v>
      </c>
      <c r="O286" s="27">
        <v>7290</v>
      </c>
      <c r="P286" s="37">
        <f>K286/25.5</f>
        <v>215.29411764705881</v>
      </c>
      <c r="Q286" s="38">
        <f>K286/5.889</f>
        <v>932.24656138563421</v>
      </c>
      <c r="R286" s="38">
        <f>(C286+1)*6.25+Q286</f>
        <v>982.24656138563421</v>
      </c>
      <c r="S286" s="18">
        <v>22.3</v>
      </c>
      <c r="T286" s="193">
        <v>3</v>
      </c>
      <c r="U286" s="215" t="s">
        <v>109</v>
      </c>
      <c r="W286" s="23">
        <v>2400</v>
      </c>
      <c r="X286">
        <v>4990</v>
      </c>
      <c r="Y286">
        <v>9990</v>
      </c>
    </row>
    <row r="287" spans="1:26" customFormat="1" x14ac:dyDescent="0.3">
      <c r="A287" s="157">
        <v>43645</v>
      </c>
      <c r="B287" s="4">
        <v>43652</v>
      </c>
      <c r="C287" s="2">
        <f t="shared" ref="C287:C299" si="195">B287-A287</f>
        <v>7</v>
      </c>
      <c r="D287" s="92" t="s">
        <v>112</v>
      </c>
      <c r="E287" s="1" t="s">
        <v>20</v>
      </c>
      <c r="F287" s="155" t="str">
        <f>HYPERLINK("https://www.ckvt.cz/apartmany/chorvatsko/stredni-dalmacie/gradac/apartmany-herceg","Apartmány HERCEG")</f>
        <v>Apartmány HERCEG</v>
      </c>
      <c r="G287" s="1" t="s">
        <v>5</v>
      </c>
      <c r="H287" s="1" t="s">
        <v>116</v>
      </c>
      <c r="I287" s="40" t="s">
        <v>117</v>
      </c>
      <c r="J287" s="100">
        <f t="shared" ref="J287:J299" si="196">1-(K287/O287)</f>
        <v>0.23112480739599384</v>
      </c>
      <c r="K287" s="209">
        <v>4990</v>
      </c>
      <c r="L287" s="11">
        <f t="shared" si="188"/>
        <v>7390</v>
      </c>
      <c r="M287" s="11">
        <f t="shared" si="186"/>
        <v>9980</v>
      </c>
      <c r="N287" s="17">
        <f t="shared" si="187"/>
        <v>14980</v>
      </c>
      <c r="O287" s="27">
        <v>6490</v>
      </c>
      <c r="P287" s="6">
        <f t="shared" ref="P287:P299" si="197">K287/25.5</f>
        <v>195.68627450980392</v>
      </c>
      <c r="Q287" s="7">
        <f t="shared" ref="Q287:Q299" si="198">K287/5.889</f>
        <v>847.34250297164203</v>
      </c>
      <c r="R287" s="38">
        <f t="shared" ref="R287:R299" si="199">(C287+1)*6.25+Q287</f>
        <v>897.34250297164203</v>
      </c>
      <c r="S287" s="20">
        <v>9.1</v>
      </c>
      <c r="T287" s="65" t="s">
        <v>126</v>
      </c>
      <c r="U287" s="65" t="s">
        <v>126</v>
      </c>
      <c r="W287">
        <v>2400</v>
      </c>
      <c r="X287">
        <v>4990</v>
      </c>
      <c r="Y287">
        <v>9990</v>
      </c>
      <c r="Z287" s="23"/>
    </row>
    <row r="288" spans="1:26" customFormat="1" hidden="1" x14ac:dyDescent="0.3">
      <c r="A288" s="178">
        <v>43645</v>
      </c>
      <c r="B288" s="171">
        <v>43652</v>
      </c>
      <c r="C288" s="172">
        <f t="shared" si="195"/>
        <v>7</v>
      </c>
      <c r="D288" s="173" t="s">
        <v>112</v>
      </c>
      <c r="E288" s="174" t="s">
        <v>20</v>
      </c>
      <c r="F288" s="175" t="str">
        <f>HYPERLINK("https://www.ckvt.cz/apartmany/chorvatsko/stredni-dalmacie/gradac/apartmany-herceg","Apartmány HERCEG")</f>
        <v>Apartmány HERCEG</v>
      </c>
      <c r="G288" s="174" t="s">
        <v>5</v>
      </c>
      <c r="H288" s="174" t="s">
        <v>116</v>
      </c>
      <c r="I288" s="174" t="s">
        <v>92</v>
      </c>
      <c r="J288" s="176">
        <f t="shared" si="196"/>
        <v>0.28612303290414876</v>
      </c>
      <c r="K288" s="212">
        <v>4990</v>
      </c>
      <c r="L288" s="79">
        <f t="shared" si="188"/>
        <v>7390</v>
      </c>
      <c r="M288" s="79">
        <f t="shared" si="186"/>
        <v>9980</v>
      </c>
      <c r="N288" s="88">
        <f t="shared" si="187"/>
        <v>14980</v>
      </c>
      <c r="O288" s="27">
        <v>6990</v>
      </c>
      <c r="P288" s="6">
        <f t="shared" si="197"/>
        <v>195.68627450980392</v>
      </c>
      <c r="Q288" s="7">
        <f t="shared" si="198"/>
        <v>847.34250297164203</v>
      </c>
      <c r="R288" s="38">
        <f t="shared" si="199"/>
        <v>897.34250297164203</v>
      </c>
      <c r="S288" s="20">
        <v>9.1</v>
      </c>
      <c r="T288" s="68">
        <v>1</v>
      </c>
      <c r="U288" s="68">
        <v>1</v>
      </c>
      <c r="W288">
        <v>2400</v>
      </c>
      <c r="X288">
        <v>4990</v>
      </c>
      <c r="Y288">
        <v>9990</v>
      </c>
      <c r="Z288" s="23"/>
    </row>
    <row r="289" spans="1:26" hidden="1" x14ac:dyDescent="0.3">
      <c r="A289" s="177">
        <v>43645</v>
      </c>
      <c r="B289" s="163">
        <v>43652</v>
      </c>
      <c r="C289" s="164">
        <f t="shared" si="195"/>
        <v>7</v>
      </c>
      <c r="D289" s="165" t="s">
        <v>112</v>
      </c>
      <c r="E289" s="166" t="s">
        <v>20</v>
      </c>
      <c r="F289" s="167" t="str">
        <f>HYPERLINK("https://www.ckvt.cz/apartmany/chorvatsko/stredni-dalmacie/gradac/apartmany-herceg","Apartmány HERCEG")</f>
        <v>Apartmány HERCEG</v>
      </c>
      <c r="G289" s="166" t="s">
        <v>5</v>
      </c>
      <c r="H289" s="166" t="s">
        <v>116</v>
      </c>
      <c r="I289" s="166" t="s">
        <v>93</v>
      </c>
      <c r="J289" s="168">
        <f t="shared" si="196"/>
        <v>0.28612303290414876</v>
      </c>
      <c r="K289" s="169">
        <v>4990</v>
      </c>
      <c r="L289" s="70">
        <f t="shared" si="188"/>
        <v>7390</v>
      </c>
      <c r="M289" s="70">
        <f t="shared" si="186"/>
        <v>9980</v>
      </c>
      <c r="N289" s="87">
        <f t="shared" si="187"/>
        <v>14980</v>
      </c>
      <c r="O289" s="27">
        <v>6990</v>
      </c>
      <c r="P289" s="37">
        <f t="shared" si="197"/>
        <v>195.68627450980392</v>
      </c>
      <c r="Q289" s="38">
        <f t="shared" si="198"/>
        <v>847.34250297164203</v>
      </c>
      <c r="R289" s="38">
        <f t="shared" si="199"/>
        <v>897.34250297164203</v>
      </c>
      <c r="S289" s="20">
        <v>9.1999999999999993</v>
      </c>
      <c r="T289" s="67">
        <v>1</v>
      </c>
      <c r="U289" s="67">
        <v>1</v>
      </c>
      <c r="W289" s="23">
        <v>2400</v>
      </c>
      <c r="X289">
        <v>4990</v>
      </c>
      <c r="Y289">
        <v>9990</v>
      </c>
    </row>
    <row r="290" spans="1:26" customFormat="1" hidden="1" x14ac:dyDescent="0.3">
      <c r="A290" s="178">
        <v>43645</v>
      </c>
      <c r="B290" s="171">
        <v>43652</v>
      </c>
      <c r="C290" s="172">
        <f t="shared" si="195"/>
        <v>7</v>
      </c>
      <c r="D290" s="173" t="s">
        <v>112</v>
      </c>
      <c r="E290" s="174" t="s">
        <v>20</v>
      </c>
      <c r="F290" s="175" t="str">
        <f>HYPERLINK("https://www.ckvt.cz/apartmany/chorvatsko/stredni-dalmacie/gradac/apartmany-herceg","Apartmány HERCEG")</f>
        <v>Apartmány HERCEG</v>
      </c>
      <c r="G290" s="174" t="s">
        <v>5</v>
      </c>
      <c r="H290" s="174" t="s">
        <v>116</v>
      </c>
      <c r="I290" s="174" t="s">
        <v>94</v>
      </c>
      <c r="J290" s="176">
        <f t="shared" si="196"/>
        <v>0.23112480739599384</v>
      </c>
      <c r="K290" s="212">
        <v>4990</v>
      </c>
      <c r="L290" s="79">
        <f t="shared" si="188"/>
        <v>7390</v>
      </c>
      <c r="M290" s="79">
        <f t="shared" si="186"/>
        <v>9980</v>
      </c>
      <c r="N290" s="88">
        <f t="shared" si="187"/>
        <v>14980</v>
      </c>
      <c r="O290" s="27">
        <v>6490</v>
      </c>
      <c r="P290" s="6">
        <f t="shared" si="197"/>
        <v>195.68627450980392</v>
      </c>
      <c r="Q290" s="7">
        <f t="shared" si="198"/>
        <v>847.34250297164203</v>
      </c>
      <c r="R290" s="38">
        <f t="shared" si="199"/>
        <v>897.34250297164203</v>
      </c>
      <c r="S290" s="20">
        <v>9.3000000000000007</v>
      </c>
      <c r="T290" s="68">
        <v>1</v>
      </c>
      <c r="U290" s="68">
        <v>1</v>
      </c>
      <c r="W290">
        <v>2400</v>
      </c>
      <c r="X290">
        <v>4990</v>
      </c>
      <c r="Y290">
        <v>9990</v>
      </c>
      <c r="Z290" s="23"/>
    </row>
    <row r="291" spans="1:26" x14ac:dyDescent="0.3">
      <c r="A291" s="94">
        <v>43645</v>
      </c>
      <c r="B291" s="51">
        <v>43652</v>
      </c>
      <c r="C291" s="33">
        <f t="shared" si="195"/>
        <v>7</v>
      </c>
      <c r="D291" s="64" t="s">
        <v>112</v>
      </c>
      <c r="E291" s="40" t="s">
        <v>26</v>
      </c>
      <c r="F291" s="154" t="str">
        <f>HYPERLINK("https://www.ckvt.cz/apartmany/chorvatsko/stredni-dalmacie/drvenik/depandance-triton","Aparthotel TRITON")</f>
        <v>Aparthotel TRITON</v>
      </c>
      <c r="G291" s="40" t="s">
        <v>28</v>
      </c>
      <c r="H291" s="40" t="s">
        <v>116</v>
      </c>
      <c r="I291" s="40" t="s">
        <v>117</v>
      </c>
      <c r="J291" s="99">
        <f t="shared" si="196"/>
        <v>0.33370411568409342</v>
      </c>
      <c r="K291" s="210">
        <v>5990</v>
      </c>
      <c r="L291" s="34">
        <f t="shared" si="188"/>
        <v>8390</v>
      </c>
      <c r="M291" s="34">
        <f t="shared" si="186"/>
        <v>10980</v>
      </c>
      <c r="N291" s="52">
        <f t="shared" si="187"/>
        <v>15980</v>
      </c>
      <c r="O291" s="27">
        <v>8990</v>
      </c>
      <c r="P291" s="37">
        <f t="shared" si="197"/>
        <v>234.90196078431373</v>
      </c>
      <c r="Q291" s="38">
        <f t="shared" si="198"/>
        <v>1017.1506197996264</v>
      </c>
      <c r="R291" s="38">
        <f t="shared" si="199"/>
        <v>1067.1506197996264</v>
      </c>
      <c r="S291" s="18">
        <v>11.1</v>
      </c>
      <c r="T291" s="65"/>
      <c r="U291" s="65" t="s">
        <v>126</v>
      </c>
      <c r="W291" s="23">
        <v>2400</v>
      </c>
      <c r="X291">
        <v>4990</v>
      </c>
      <c r="Y291">
        <v>9990</v>
      </c>
    </row>
    <row r="292" spans="1:26" hidden="1" x14ac:dyDescent="0.3">
      <c r="A292" s="162">
        <v>43645</v>
      </c>
      <c r="B292" s="163">
        <v>43652</v>
      </c>
      <c r="C292" s="164">
        <f t="shared" si="195"/>
        <v>7</v>
      </c>
      <c r="D292" s="165" t="s">
        <v>112</v>
      </c>
      <c r="E292" s="166" t="s">
        <v>26</v>
      </c>
      <c r="F292" s="167" t="str">
        <f>HYPERLINK("https://www.ckvt.cz/apartmany/chorvatsko/stredni-dalmacie/drvenik/depandance-triton","Aparthotel TRITON")</f>
        <v>Aparthotel TRITON</v>
      </c>
      <c r="G292" s="166" t="s">
        <v>28</v>
      </c>
      <c r="H292" s="166" t="s">
        <v>116</v>
      </c>
      <c r="I292" s="166" t="s">
        <v>79</v>
      </c>
      <c r="J292" s="168">
        <f t="shared" si="196"/>
        <v>6.2578222778473136E-2</v>
      </c>
      <c r="K292" s="169">
        <v>7490</v>
      </c>
      <c r="L292" s="70">
        <f t="shared" si="188"/>
        <v>9890</v>
      </c>
      <c r="M292" s="70">
        <f t="shared" si="186"/>
        <v>12480</v>
      </c>
      <c r="N292" s="87">
        <f t="shared" si="187"/>
        <v>17480</v>
      </c>
      <c r="O292" s="27">
        <v>7990</v>
      </c>
      <c r="P292" s="37">
        <f t="shared" si="197"/>
        <v>293.72549019607845</v>
      </c>
      <c r="Q292" s="38">
        <f t="shared" si="198"/>
        <v>1271.862795041603</v>
      </c>
      <c r="R292" s="38">
        <f t="shared" si="199"/>
        <v>1321.862795041603</v>
      </c>
      <c r="S292" s="18">
        <v>11.1</v>
      </c>
      <c r="U292" s="67">
        <v>0</v>
      </c>
      <c r="W292" s="23">
        <v>2400</v>
      </c>
      <c r="X292">
        <v>4990</v>
      </c>
      <c r="Y292">
        <v>9990</v>
      </c>
    </row>
    <row r="293" spans="1:26" customFormat="1" hidden="1" x14ac:dyDescent="0.3">
      <c r="A293" s="170">
        <v>43645</v>
      </c>
      <c r="B293" s="171">
        <v>43652</v>
      </c>
      <c r="C293" s="172">
        <f t="shared" si="195"/>
        <v>7</v>
      </c>
      <c r="D293" s="173" t="s">
        <v>112</v>
      </c>
      <c r="E293" s="174" t="s">
        <v>26</v>
      </c>
      <c r="F293" s="175" t="str">
        <f>HYPERLINK("https://www.ckvt.cz/apartmany/chorvatsko/stredni-dalmacie/drvenik/depandance-triton","Aparthotel TRITON")</f>
        <v>Aparthotel TRITON</v>
      </c>
      <c r="G293" s="174" t="s">
        <v>28</v>
      </c>
      <c r="H293" s="174" t="s">
        <v>116</v>
      </c>
      <c r="I293" s="174" t="s">
        <v>80</v>
      </c>
      <c r="J293" s="176">
        <f t="shared" si="196"/>
        <v>5.8892815076560634E-2</v>
      </c>
      <c r="K293" s="212">
        <v>7990</v>
      </c>
      <c r="L293" s="79">
        <f t="shared" si="188"/>
        <v>10390</v>
      </c>
      <c r="M293" s="79">
        <f t="shared" si="186"/>
        <v>12980</v>
      </c>
      <c r="N293" s="88">
        <f t="shared" si="187"/>
        <v>17980</v>
      </c>
      <c r="O293" s="3">
        <v>8490</v>
      </c>
      <c r="P293" s="6">
        <f t="shared" si="197"/>
        <v>313.33333333333331</v>
      </c>
      <c r="Q293" s="7">
        <f t="shared" si="198"/>
        <v>1356.7668534555951</v>
      </c>
      <c r="R293" s="38">
        <f t="shared" si="199"/>
        <v>1406.7668534555951</v>
      </c>
      <c r="S293" s="18">
        <v>11.2</v>
      </c>
      <c r="T293" s="69"/>
      <c r="U293" s="68">
        <v>0</v>
      </c>
      <c r="W293">
        <v>2400</v>
      </c>
      <c r="X293">
        <v>4990</v>
      </c>
      <c r="Y293">
        <v>9990</v>
      </c>
      <c r="Z293" s="23"/>
    </row>
    <row r="294" spans="1:26" customFormat="1" hidden="1" x14ac:dyDescent="0.3">
      <c r="A294" s="170">
        <v>43645</v>
      </c>
      <c r="B294" s="171">
        <v>43652</v>
      </c>
      <c r="C294" s="172">
        <f t="shared" si="195"/>
        <v>7</v>
      </c>
      <c r="D294" s="173" t="s">
        <v>112</v>
      </c>
      <c r="E294" s="174" t="s">
        <v>26</v>
      </c>
      <c r="F294" s="175" t="str">
        <f>HYPERLINK("https://www.ckvt.cz/apartmany/chorvatsko/stredni-dalmacie/drvenik/depandance-triton","Aparthotel TRITON")</f>
        <v>Aparthotel TRITON</v>
      </c>
      <c r="G294" s="174" t="s">
        <v>28</v>
      </c>
      <c r="H294" s="174" t="s">
        <v>116</v>
      </c>
      <c r="I294" s="166" t="s">
        <v>83</v>
      </c>
      <c r="J294" s="176">
        <f t="shared" si="196"/>
        <v>0.33370411568409342</v>
      </c>
      <c r="K294" s="212">
        <v>5990</v>
      </c>
      <c r="L294" s="79">
        <f t="shared" si="188"/>
        <v>8390</v>
      </c>
      <c r="M294" s="79">
        <f t="shared" si="186"/>
        <v>10980</v>
      </c>
      <c r="N294" s="88">
        <f t="shared" si="187"/>
        <v>15980</v>
      </c>
      <c r="O294" s="3">
        <v>8990</v>
      </c>
      <c r="P294" s="6">
        <f t="shared" si="197"/>
        <v>234.90196078431373</v>
      </c>
      <c r="Q294" s="7">
        <f t="shared" si="198"/>
        <v>1017.1506197996264</v>
      </c>
      <c r="R294" s="38">
        <f t="shared" si="199"/>
        <v>1067.1506197996264</v>
      </c>
      <c r="S294" s="18">
        <v>11.3</v>
      </c>
      <c r="T294" s="69"/>
      <c r="U294" s="214" t="s">
        <v>109</v>
      </c>
      <c r="W294">
        <v>2400</v>
      </c>
      <c r="X294">
        <v>4990</v>
      </c>
      <c r="Y294">
        <v>9990</v>
      </c>
      <c r="Z294" s="23"/>
    </row>
    <row r="295" spans="1:26" x14ac:dyDescent="0.3">
      <c r="A295" s="94">
        <v>43645</v>
      </c>
      <c r="B295" s="51">
        <v>43652</v>
      </c>
      <c r="C295" s="33">
        <f t="shared" si="195"/>
        <v>7</v>
      </c>
      <c r="D295" s="64" t="s">
        <v>112</v>
      </c>
      <c r="E295" s="40" t="s">
        <v>12</v>
      </c>
      <c r="F295" s="154" t="str">
        <f>HYPERLINK("https://www.ckvt.cz/hotely/chorvatsko/kvarner/crikvenica/pavilony-kacjak","Pavilony KAČJAK")</f>
        <v>Pavilony KAČJAK</v>
      </c>
      <c r="G295" s="40" t="s">
        <v>29</v>
      </c>
      <c r="H295" s="40" t="s">
        <v>136</v>
      </c>
      <c r="I295" s="40" t="s">
        <v>117</v>
      </c>
      <c r="J295" s="99">
        <f t="shared" si="196"/>
        <v>0.2002670226969292</v>
      </c>
      <c r="K295" s="210">
        <v>5990</v>
      </c>
      <c r="L295" s="34">
        <f t="shared" si="188"/>
        <v>8390</v>
      </c>
      <c r="M295" s="49" t="s">
        <v>99</v>
      </c>
      <c r="N295" s="50" t="s">
        <v>99</v>
      </c>
      <c r="O295" s="27">
        <v>7490</v>
      </c>
      <c r="P295" s="37">
        <f t="shared" si="197"/>
        <v>234.90196078431373</v>
      </c>
      <c r="Q295" s="38">
        <f t="shared" si="198"/>
        <v>1017.1506197996264</v>
      </c>
      <c r="R295" s="38">
        <f t="shared" si="199"/>
        <v>1067.1506197996264</v>
      </c>
      <c r="S295" s="18">
        <v>15.1</v>
      </c>
      <c r="T295" s="65" t="s">
        <v>126</v>
      </c>
      <c r="U295" s="65" t="s">
        <v>126</v>
      </c>
      <c r="W295" s="23">
        <v>2400</v>
      </c>
      <c r="X295" s="23" t="s">
        <v>99</v>
      </c>
      <c r="Y295" s="23" t="s">
        <v>99</v>
      </c>
    </row>
    <row r="296" spans="1:26" hidden="1" x14ac:dyDescent="0.3">
      <c r="A296" s="162">
        <v>43645</v>
      </c>
      <c r="B296" s="163">
        <v>43652</v>
      </c>
      <c r="C296" s="164">
        <f t="shared" si="195"/>
        <v>7</v>
      </c>
      <c r="D296" s="165" t="s">
        <v>112</v>
      </c>
      <c r="E296" s="166" t="s">
        <v>12</v>
      </c>
      <c r="F296" s="167" t="str">
        <f>HYPERLINK("https://www.ckvt.cz/hotely/chorvatsko/kvarner/crikvenica/pavilony-kacjak","Pavilony KAČJAK")</f>
        <v>Pavilony KAČJAK</v>
      </c>
      <c r="G296" s="166" t="s">
        <v>29</v>
      </c>
      <c r="H296" s="166" t="s">
        <v>136</v>
      </c>
      <c r="I296" s="166" t="s">
        <v>32</v>
      </c>
      <c r="J296" s="168">
        <f t="shared" si="196"/>
        <v>0.2002670226969292</v>
      </c>
      <c r="K296" s="169">
        <v>5990</v>
      </c>
      <c r="L296" s="70">
        <f t="shared" si="188"/>
        <v>8390</v>
      </c>
      <c r="M296" s="85" t="s">
        <v>99</v>
      </c>
      <c r="N296" s="86" t="s">
        <v>99</v>
      </c>
      <c r="O296" s="27">
        <v>7490</v>
      </c>
      <c r="P296" s="37">
        <f t="shared" si="197"/>
        <v>234.90196078431373</v>
      </c>
      <c r="Q296" s="38">
        <f t="shared" si="198"/>
        <v>1017.1506197996264</v>
      </c>
      <c r="R296" s="38">
        <f t="shared" si="199"/>
        <v>1067.1506197996264</v>
      </c>
      <c r="S296" s="18">
        <v>15.1</v>
      </c>
      <c r="T296" s="66">
        <v>10</v>
      </c>
      <c r="U296" s="67">
        <v>10</v>
      </c>
      <c r="V296" s="23" t="s">
        <v>146</v>
      </c>
      <c r="W296" s="23">
        <v>2400</v>
      </c>
      <c r="X296" s="23" t="s">
        <v>99</v>
      </c>
      <c r="Y296" s="23" t="s">
        <v>99</v>
      </c>
    </row>
    <row r="297" spans="1:26" x14ac:dyDescent="0.3">
      <c r="A297" s="94">
        <v>43645</v>
      </c>
      <c r="B297" s="51">
        <v>43652</v>
      </c>
      <c r="C297" s="33">
        <f t="shared" si="195"/>
        <v>7</v>
      </c>
      <c r="D297" s="64" t="s">
        <v>112</v>
      </c>
      <c r="E297" s="40" t="s">
        <v>25</v>
      </c>
      <c r="F297" s="154" t="str">
        <f>HYPERLINK("https://www.ckvt.cz/hotely/chorvatsko/severni-dalmacie/sv-filip-i-jakov/penzion-pikolo","Penzion PIKOLO")</f>
        <v>Penzion PIKOLO</v>
      </c>
      <c r="G297" s="40" t="s">
        <v>5</v>
      </c>
      <c r="H297" s="40" t="s">
        <v>136</v>
      </c>
      <c r="I297" s="40" t="s">
        <v>117</v>
      </c>
      <c r="J297" s="99">
        <f t="shared" si="196"/>
        <v>0.33370411568409342</v>
      </c>
      <c r="K297" s="210">
        <v>5990</v>
      </c>
      <c r="L297" s="34">
        <f t="shared" si="188"/>
        <v>8290</v>
      </c>
      <c r="M297" s="49" t="s">
        <v>99</v>
      </c>
      <c r="N297" s="50" t="s">
        <v>99</v>
      </c>
      <c r="O297" s="27">
        <v>8990</v>
      </c>
      <c r="P297" s="37">
        <f t="shared" si="197"/>
        <v>234.90196078431373</v>
      </c>
      <c r="Q297" s="38">
        <f t="shared" si="198"/>
        <v>1017.1506197996264</v>
      </c>
      <c r="R297" s="38">
        <f t="shared" si="199"/>
        <v>1067.1506197996264</v>
      </c>
      <c r="S297" s="18">
        <v>16.100000000000001</v>
      </c>
      <c r="T297" s="65" t="s">
        <v>126</v>
      </c>
      <c r="U297" s="65" t="s">
        <v>126</v>
      </c>
      <c r="W297" s="23">
        <v>2300</v>
      </c>
      <c r="X297" s="23" t="s">
        <v>99</v>
      </c>
      <c r="Y297" s="23" t="s">
        <v>99</v>
      </c>
    </row>
    <row r="298" spans="1:26" hidden="1" x14ac:dyDescent="0.3">
      <c r="A298" s="162">
        <v>43645</v>
      </c>
      <c r="B298" s="163">
        <v>43652</v>
      </c>
      <c r="C298" s="164">
        <f t="shared" si="195"/>
        <v>7</v>
      </c>
      <c r="D298" s="165" t="s">
        <v>112</v>
      </c>
      <c r="E298" s="166" t="s">
        <v>25</v>
      </c>
      <c r="F298" s="167" t="str">
        <f>HYPERLINK("https://www.ckvt.cz/hotely/chorvatsko/severni-dalmacie/sv-filip-i-jakov/penzion-pikolo","Penzion PIKOLO")</f>
        <v>Penzion PIKOLO</v>
      </c>
      <c r="G298" s="166" t="s">
        <v>5</v>
      </c>
      <c r="H298" s="166" t="s">
        <v>136</v>
      </c>
      <c r="I298" s="166" t="s">
        <v>31</v>
      </c>
      <c r="J298" s="168">
        <f t="shared" si="196"/>
        <v>0.33370411568409342</v>
      </c>
      <c r="K298" s="169">
        <v>5990</v>
      </c>
      <c r="L298" s="70">
        <f t="shared" si="188"/>
        <v>8290</v>
      </c>
      <c r="M298" s="85" t="s">
        <v>99</v>
      </c>
      <c r="N298" s="86" t="s">
        <v>99</v>
      </c>
      <c r="O298" s="27">
        <v>8990</v>
      </c>
      <c r="P298" s="37">
        <f t="shared" si="197"/>
        <v>234.90196078431373</v>
      </c>
      <c r="Q298" s="38">
        <f t="shared" si="198"/>
        <v>1017.1506197996264</v>
      </c>
      <c r="R298" s="38">
        <f t="shared" si="199"/>
        <v>1067.1506197996264</v>
      </c>
      <c r="S298" s="18">
        <v>16.100000000000001</v>
      </c>
      <c r="T298" s="66">
        <v>10</v>
      </c>
      <c r="U298" s="67">
        <v>10</v>
      </c>
      <c r="W298" s="23">
        <v>2300</v>
      </c>
      <c r="X298" s="23" t="s">
        <v>99</v>
      </c>
      <c r="Y298" s="23" t="s">
        <v>99</v>
      </c>
    </row>
    <row r="299" spans="1:26" hidden="1" x14ac:dyDescent="0.3">
      <c r="A299" s="162">
        <v>43645</v>
      </c>
      <c r="B299" s="163">
        <v>43652</v>
      </c>
      <c r="C299" s="164">
        <f t="shared" si="195"/>
        <v>7</v>
      </c>
      <c r="D299" s="165" t="s">
        <v>112</v>
      </c>
      <c r="E299" s="166" t="s">
        <v>25</v>
      </c>
      <c r="F299" s="167" t="str">
        <f>HYPERLINK("https://www.ckvt.cz/hotely/chorvatsko/severni-dalmacie/sv-filip-i-jakov/penzion-pikolo","Penzion PIKOLO")</f>
        <v>Penzion PIKOLO</v>
      </c>
      <c r="G299" s="166" t="s">
        <v>5</v>
      </c>
      <c r="H299" s="166" t="s">
        <v>136</v>
      </c>
      <c r="I299" s="166" t="s">
        <v>74</v>
      </c>
      <c r="J299" s="168">
        <f t="shared" si="196"/>
        <v>0.33370411568409342</v>
      </c>
      <c r="K299" s="169">
        <v>5990</v>
      </c>
      <c r="L299" s="70">
        <f t="shared" si="188"/>
        <v>8290</v>
      </c>
      <c r="M299" s="85" t="s">
        <v>99</v>
      </c>
      <c r="N299" s="86" t="s">
        <v>99</v>
      </c>
      <c r="O299" s="27">
        <v>8990</v>
      </c>
      <c r="P299" s="37">
        <f t="shared" si="197"/>
        <v>234.90196078431373</v>
      </c>
      <c r="Q299" s="38">
        <f t="shared" si="198"/>
        <v>1017.1506197996264</v>
      </c>
      <c r="R299" s="38">
        <f t="shared" si="199"/>
        <v>1067.1506197996264</v>
      </c>
      <c r="S299" s="18">
        <v>16.100000000000001</v>
      </c>
      <c r="T299" s="66">
        <v>1</v>
      </c>
      <c r="U299" s="67">
        <v>0</v>
      </c>
      <c r="W299" s="23">
        <v>2300</v>
      </c>
      <c r="X299" s="23" t="s">
        <v>99</v>
      </c>
      <c r="Y299" s="23" t="s">
        <v>99</v>
      </c>
    </row>
    <row r="300" spans="1:26" customFormat="1" x14ac:dyDescent="0.3">
      <c r="A300" s="95">
        <v>43645</v>
      </c>
      <c r="B300" s="4">
        <v>43652</v>
      </c>
      <c r="C300" s="2">
        <f t="shared" ref="C300:C307" si="200">B300-A300</f>
        <v>7</v>
      </c>
      <c r="D300" s="92" t="s">
        <v>112</v>
      </c>
      <c r="E300" s="1" t="s">
        <v>15</v>
      </c>
      <c r="F300" s="154" t="str">
        <f>HYPERLINK("https://www.ckvt.cz/apartmany/chorvatsko/stredni-dalmacie/nemira/apartmany-nevera","Apartmány NEVERA")</f>
        <v>Apartmány NEVERA</v>
      </c>
      <c r="G300" s="1" t="s">
        <v>5</v>
      </c>
      <c r="H300" s="1" t="s">
        <v>136</v>
      </c>
      <c r="I300" s="40" t="s">
        <v>117</v>
      </c>
      <c r="J300" s="100">
        <f t="shared" ref="J300:J307" si="201">1-(K300/O300)</f>
        <v>0.14306151645207443</v>
      </c>
      <c r="K300" s="209">
        <v>5990</v>
      </c>
      <c r="L300" s="11">
        <f t="shared" si="188"/>
        <v>8390</v>
      </c>
      <c r="M300" s="11">
        <f t="shared" ref="M300:M366" si="202">K300+X300</f>
        <v>10980</v>
      </c>
      <c r="N300" s="17">
        <f t="shared" ref="N300:N366" si="203">K300+Y300</f>
        <v>15980</v>
      </c>
      <c r="O300" s="27">
        <v>6990</v>
      </c>
      <c r="P300" s="6">
        <f t="shared" ref="P300:P307" si="204">K300/25.5</f>
        <v>234.90196078431373</v>
      </c>
      <c r="Q300" s="7">
        <f t="shared" ref="Q300:Q307" si="205">K300/5.889</f>
        <v>1017.1506197996264</v>
      </c>
      <c r="R300" s="38">
        <f t="shared" ref="R300:R307" si="206">(C300+1)*6.25+Q300</f>
        <v>1067.1506197996264</v>
      </c>
      <c r="S300" s="20">
        <v>12.1</v>
      </c>
      <c r="T300" s="65" t="s">
        <v>126</v>
      </c>
      <c r="U300" s="65" t="s">
        <v>126</v>
      </c>
      <c r="W300">
        <v>2400</v>
      </c>
      <c r="X300">
        <v>4990</v>
      </c>
      <c r="Y300">
        <v>9990</v>
      </c>
      <c r="Z300" s="23"/>
    </row>
    <row r="301" spans="1:26" customFormat="1" hidden="1" x14ac:dyDescent="0.3">
      <c r="A301" s="170">
        <v>43645</v>
      </c>
      <c r="B301" s="171">
        <v>43652</v>
      </c>
      <c r="C301" s="172">
        <f t="shared" si="200"/>
        <v>7</v>
      </c>
      <c r="D301" s="173" t="s">
        <v>112</v>
      </c>
      <c r="E301" s="174" t="s">
        <v>15</v>
      </c>
      <c r="F301" s="167" t="str">
        <f>HYPERLINK("https://www.ckvt.cz/apartmany/chorvatsko/stredni-dalmacie/nemira/apartmany-nevera","Apartmány NEVERA")</f>
        <v>Apartmány NEVERA</v>
      </c>
      <c r="G301" s="174" t="s">
        <v>5</v>
      </c>
      <c r="H301" s="174" t="s">
        <v>136</v>
      </c>
      <c r="I301" s="174" t="s">
        <v>49</v>
      </c>
      <c r="J301" s="176">
        <f t="shared" si="201"/>
        <v>0.14306151645207443</v>
      </c>
      <c r="K301" s="212">
        <v>5990</v>
      </c>
      <c r="L301" s="79">
        <f t="shared" si="188"/>
        <v>8390</v>
      </c>
      <c r="M301" s="79">
        <f t="shared" si="202"/>
        <v>10980</v>
      </c>
      <c r="N301" s="88">
        <f t="shared" si="203"/>
        <v>15980</v>
      </c>
      <c r="O301" s="27">
        <v>6990</v>
      </c>
      <c r="P301" s="6">
        <f t="shared" si="204"/>
        <v>234.90196078431373</v>
      </c>
      <c r="Q301" s="7">
        <f t="shared" si="205"/>
        <v>1017.1506197996264</v>
      </c>
      <c r="R301" s="38">
        <f t="shared" si="206"/>
        <v>1067.1506197996264</v>
      </c>
      <c r="S301" s="20">
        <v>12.1</v>
      </c>
      <c r="T301" s="68">
        <v>0</v>
      </c>
      <c r="U301" s="68">
        <v>0</v>
      </c>
      <c r="W301">
        <v>2400</v>
      </c>
      <c r="X301">
        <v>4990</v>
      </c>
      <c r="Y301">
        <v>9990</v>
      </c>
      <c r="Z301" s="23"/>
    </row>
    <row r="302" spans="1:26" hidden="1" x14ac:dyDescent="0.3">
      <c r="A302" s="162">
        <v>43645</v>
      </c>
      <c r="B302" s="163">
        <v>43652</v>
      </c>
      <c r="C302" s="164">
        <f t="shared" si="200"/>
        <v>7</v>
      </c>
      <c r="D302" s="165" t="s">
        <v>112</v>
      </c>
      <c r="E302" s="166" t="s">
        <v>15</v>
      </c>
      <c r="F302" s="167" t="str">
        <f>HYPERLINK("https://www.ckvt.cz/apartmany/chorvatsko/stredni-dalmacie/nemira/apartmany-nevera","Apartmány NEVERA")</f>
        <v>Apartmány NEVERA</v>
      </c>
      <c r="G302" s="166" t="s">
        <v>5</v>
      </c>
      <c r="H302" s="166" t="s">
        <v>136</v>
      </c>
      <c r="I302" s="166" t="s">
        <v>52</v>
      </c>
      <c r="J302" s="168">
        <f t="shared" si="201"/>
        <v>0.14306151645207443</v>
      </c>
      <c r="K302" s="169">
        <v>5990</v>
      </c>
      <c r="L302" s="70">
        <f t="shared" si="188"/>
        <v>8390</v>
      </c>
      <c r="M302" s="70">
        <f t="shared" si="202"/>
        <v>10980</v>
      </c>
      <c r="N302" s="87">
        <f t="shared" si="203"/>
        <v>15980</v>
      </c>
      <c r="O302" s="27">
        <v>6990</v>
      </c>
      <c r="P302" s="37">
        <f t="shared" si="204"/>
        <v>234.90196078431373</v>
      </c>
      <c r="Q302" s="38">
        <f t="shared" si="205"/>
        <v>1017.1506197996264</v>
      </c>
      <c r="R302" s="38">
        <f t="shared" si="206"/>
        <v>1067.1506197996264</v>
      </c>
      <c r="S302" s="20">
        <v>12.2</v>
      </c>
      <c r="T302" s="67">
        <v>2</v>
      </c>
      <c r="U302" s="67">
        <v>2</v>
      </c>
      <c r="W302" s="23">
        <v>2400</v>
      </c>
      <c r="X302">
        <v>4990</v>
      </c>
      <c r="Y302">
        <v>9990</v>
      </c>
    </row>
    <row r="303" spans="1:26" hidden="1" x14ac:dyDescent="0.3">
      <c r="A303" s="162">
        <v>43645</v>
      </c>
      <c r="B303" s="163">
        <v>43652</v>
      </c>
      <c r="C303" s="164">
        <f t="shared" si="200"/>
        <v>7</v>
      </c>
      <c r="D303" s="165" t="s">
        <v>112</v>
      </c>
      <c r="E303" s="166" t="s">
        <v>15</v>
      </c>
      <c r="F303" s="167" t="str">
        <f>HYPERLINK("https://www.ckvt.cz/apartmany/chorvatsko/stredni-dalmacie/nemira/apartmany-nevera","Apartmány NEVERA")</f>
        <v>Apartmány NEVERA</v>
      </c>
      <c r="G303" s="166" t="s">
        <v>5</v>
      </c>
      <c r="H303" s="166" t="s">
        <v>136</v>
      </c>
      <c r="I303" s="166" t="s">
        <v>53</v>
      </c>
      <c r="J303" s="168">
        <f t="shared" si="201"/>
        <v>0.14306151645207443</v>
      </c>
      <c r="K303" s="169">
        <v>5990</v>
      </c>
      <c r="L303" s="70">
        <f t="shared" si="188"/>
        <v>8390</v>
      </c>
      <c r="M303" s="70">
        <f t="shared" si="202"/>
        <v>10980</v>
      </c>
      <c r="N303" s="87">
        <f t="shared" si="203"/>
        <v>15980</v>
      </c>
      <c r="O303" s="27">
        <v>6990</v>
      </c>
      <c r="P303" s="37">
        <f t="shared" si="204"/>
        <v>234.90196078431373</v>
      </c>
      <c r="Q303" s="38">
        <f t="shared" si="205"/>
        <v>1017.1506197996264</v>
      </c>
      <c r="R303" s="38">
        <f t="shared" si="206"/>
        <v>1067.1506197996264</v>
      </c>
      <c r="S303" s="20">
        <v>12.3</v>
      </c>
      <c r="T303" s="67">
        <v>0</v>
      </c>
      <c r="U303" s="67">
        <v>0</v>
      </c>
      <c r="W303" s="23">
        <v>2400</v>
      </c>
      <c r="X303">
        <v>4990</v>
      </c>
      <c r="Y303">
        <v>9990</v>
      </c>
    </row>
    <row r="304" spans="1:26" x14ac:dyDescent="0.3">
      <c r="A304" s="94">
        <v>43645</v>
      </c>
      <c r="B304" s="51">
        <v>43652</v>
      </c>
      <c r="C304" s="33">
        <f t="shared" si="200"/>
        <v>7</v>
      </c>
      <c r="D304" s="64" t="s">
        <v>112</v>
      </c>
      <c r="E304" s="40" t="s">
        <v>15</v>
      </c>
      <c r="F304" s="154" t="str">
        <f>HYPERLINK("https://www.ckvt.cz/apartmany/chorvatsko/stredni-dalmacie/nemira/apartmany-ante","Apartmány ANTE")</f>
        <v>Apartmány ANTE</v>
      </c>
      <c r="G304" s="40" t="s">
        <v>5</v>
      </c>
      <c r="H304" s="40" t="s">
        <v>136</v>
      </c>
      <c r="I304" s="40" t="s">
        <v>117</v>
      </c>
      <c r="J304" s="99">
        <f t="shared" si="201"/>
        <v>0.14306151645207443</v>
      </c>
      <c r="K304" s="210">
        <v>5990</v>
      </c>
      <c r="L304" s="34">
        <f t="shared" si="188"/>
        <v>8390</v>
      </c>
      <c r="M304" s="34">
        <f t="shared" si="202"/>
        <v>10980</v>
      </c>
      <c r="N304" s="52">
        <f t="shared" si="203"/>
        <v>15980</v>
      </c>
      <c r="O304" s="27">
        <v>6990</v>
      </c>
      <c r="P304" s="37">
        <f t="shared" si="204"/>
        <v>234.90196078431373</v>
      </c>
      <c r="Q304" s="38">
        <f t="shared" si="205"/>
        <v>1017.1506197996264</v>
      </c>
      <c r="R304" s="38">
        <f t="shared" si="206"/>
        <v>1067.1506197996264</v>
      </c>
      <c r="S304" s="20">
        <v>13.1</v>
      </c>
      <c r="T304" s="65" t="s">
        <v>126</v>
      </c>
      <c r="U304" s="65" t="s">
        <v>126</v>
      </c>
      <c r="W304" s="23">
        <v>2400</v>
      </c>
      <c r="X304">
        <v>4990</v>
      </c>
      <c r="Y304">
        <v>9990</v>
      </c>
    </row>
    <row r="305" spans="1:26" hidden="1" x14ac:dyDescent="0.3">
      <c r="A305" s="162">
        <v>43645</v>
      </c>
      <c r="B305" s="163">
        <v>43652</v>
      </c>
      <c r="C305" s="164">
        <f t="shared" si="200"/>
        <v>7</v>
      </c>
      <c r="D305" s="165" t="s">
        <v>112</v>
      </c>
      <c r="E305" s="166" t="s">
        <v>15</v>
      </c>
      <c r="F305" s="167" t="str">
        <f>HYPERLINK("https://www.ckvt.cz/apartmany/chorvatsko/stredni-dalmacie/nemira/apartmany-ante","Apartmány ANTE")</f>
        <v>Apartmány ANTE</v>
      </c>
      <c r="G305" s="166" t="s">
        <v>5</v>
      </c>
      <c r="H305" s="166" t="s">
        <v>136</v>
      </c>
      <c r="I305" s="166" t="s">
        <v>49</v>
      </c>
      <c r="J305" s="168">
        <f t="shared" si="201"/>
        <v>0.14306151645207443</v>
      </c>
      <c r="K305" s="169">
        <v>5990</v>
      </c>
      <c r="L305" s="70">
        <f t="shared" si="188"/>
        <v>8390</v>
      </c>
      <c r="M305" s="70">
        <f t="shared" si="202"/>
        <v>10980</v>
      </c>
      <c r="N305" s="87">
        <f t="shared" si="203"/>
        <v>15980</v>
      </c>
      <c r="O305" s="27">
        <v>6990</v>
      </c>
      <c r="P305" s="37">
        <f t="shared" si="204"/>
        <v>234.90196078431373</v>
      </c>
      <c r="Q305" s="38">
        <f t="shared" si="205"/>
        <v>1017.1506197996264</v>
      </c>
      <c r="R305" s="38">
        <f t="shared" si="206"/>
        <v>1067.1506197996264</v>
      </c>
      <c r="S305" s="20">
        <v>13.1</v>
      </c>
      <c r="T305" s="67">
        <v>4</v>
      </c>
      <c r="U305" s="67">
        <v>4</v>
      </c>
      <c r="W305" s="23">
        <v>2400</v>
      </c>
      <c r="X305">
        <v>4990</v>
      </c>
      <c r="Y305">
        <v>9990</v>
      </c>
    </row>
    <row r="306" spans="1:26" customFormat="1" hidden="1" x14ac:dyDescent="0.3">
      <c r="A306" s="170">
        <v>43645</v>
      </c>
      <c r="B306" s="171">
        <v>43652</v>
      </c>
      <c r="C306" s="172">
        <f t="shared" si="200"/>
        <v>7</v>
      </c>
      <c r="D306" s="173" t="s">
        <v>112</v>
      </c>
      <c r="E306" s="174" t="s">
        <v>15</v>
      </c>
      <c r="F306" s="167" t="str">
        <f>HYPERLINK("https://www.ckvt.cz/apartmany/chorvatsko/stredni-dalmacie/nemira/apartmany-ante","Apartmány ANTE")</f>
        <v>Apartmány ANTE</v>
      </c>
      <c r="G306" s="174" t="s">
        <v>5</v>
      </c>
      <c r="H306" s="174" t="s">
        <v>136</v>
      </c>
      <c r="I306" s="174" t="s">
        <v>50</v>
      </c>
      <c r="J306" s="176">
        <f t="shared" si="201"/>
        <v>0.14306151645207443</v>
      </c>
      <c r="K306" s="212">
        <v>5990</v>
      </c>
      <c r="L306" s="79">
        <f t="shared" si="188"/>
        <v>8390</v>
      </c>
      <c r="M306" s="79">
        <f t="shared" si="202"/>
        <v>10980</v>
      </c>
      <c r="N306" s="88">
        <f t="shared" si="203"/>
        <v>15980</v>
      </c>
      <c r="O306" s="27">
        <v>6990</v>
      </c>
      <c r="P306" s="6">
        <f t="shared" si="204"/>
        <v>234.90196078431373</v>
      </c>
      <c r="Q306" s="7">
        <f t="shared" si="205"/>
        <v>1017.1506197996264</v>
      </c>
      <c r="R306" s="38">
        <f t="shared" si="206"/>
        <v>1067.1506197996264</v>
      </c>
      <c r="S306" s="20">
        <v>13.2</v>
      </c>
      <c r="T306" s="68">
        <v>0</v>
      </c>
      <c r="U306" s="68">
        <v>0</v>
      </c>
      <c r="W306">
        <v>2400</v>
      </c>
      <c r="X306">
        <v>4990</v>
      </c>
      <c r="Y306">
        <v>9990</v>
      </c>
      <c r="Z306" s="23"/>
    </row>
    <row r="307" spans="1:26" customFormat="1" hidden="1" x14ac:dyDescent="0.3">
      <c r="A307" s="170">
        <v>43645</v>
      </c>
      <c r="B307" s="171">
        <v>43652</v>
      </c>
      <c r="C307" s="172">
        <f t="shared" si="200"/>
        <v>7</v>
      </c>
      <c r="D307" s="173" t="s">
        <v>112</v>
      </c>
      <c r="E307" s="174" t="s">
        <v>15</v>
      </c>
      <c r="F307" s="167" t="str">
        <f>HYPERLINK("https://www.ckvt.cz/apartmany/chorvatsko/stredni-dalmacie/nemira/apartmany-ante","Apartmány ANTE")</f>
        <v>Apartmány ANTE</v>
      </c>
      <c r="G307" s="174" t="s">
        <v>5</v>
      </c>
      <c r="H307" s="174" t="s">
        <v>136</v>
      </c>
      <c r="I307" s="174" t="s">
        <v>51</v>
      </c>
      <c r="J307" s="176">
        <f t="shared" si="201"/>
        <v>0.2002670226969292</v>
      </c>
      <c r="K307" s="212">
        <v>5990</v>
      </c>
      <c r="L307" s="79">
        <f t="shared" si="188"/>
        <v>8390</v>
      </c>
      <c r="M307" s="79">
        <f t="shared" si="202"/>
        <v>10980</v>
      </c>
      <c r="N307" s="88">
        <f t="shared" si="203"/>
        <v>15980</v>
      </c>
      <c r="O307" s="27">
        <v>7490</v>
      </c>
      <c r="P307" s="6">
        <f t="shared" si="204"/>
        <v>234.90196078431373</v>
      </c>
      <c r="Q307" s="7">
        <f t="shared" si="205"/>
        <v>1017.1506197996264</v>
      </c>
      <c r="R307" s="38">
        <f t="shared" si="206"/>
        <v>1067.1506197996264</v>
      </c>
      <c r="S307" s="20">
        <v>13.3</v>
      </c>
      <c r="T307" s="68">
        <v>1</v>
      </c>
      <c r="U307" s="68">
        <v>1</v>
      </c>
      <c r="W307">
        <v>2400</v>
      </c>
      <c r="X307">
        <v>4990</v>
      </c>
      <c r="Y307">
        <v>9990</v>
      </c>
      <c r="Z307" s="23"/>
    </row>
    <row r="308" spans="1:26" x14ac:dyDescent="0.3">
      <c r="A308" s="156">
        <v>43645</v>
      </c>
      <c r="B308" s="51">
        <v>43652</v>
      </c>
      <c r="C308" s="33">
        <f t="shared" ref="C308:C313" si="207">B308-A308</f>
        <v>7</v>
      </c>
      <c r="D308" s="64" t="s">
        <v>112</v>
      </c>
      <c r="E308" s="40" t="s">
        <v>23</v>
      </c>
      <c r="F308" s="154" t="str">
        <f>HYPERLINK("https://www.ckvt.cz/hotely/chorvatsko/stredni-dalmacie/promajna/pavilon-dukic-a-neptun-klub-promajna","Pavilony DUKIĆ A")</f>
        <v>Pavilony DUKIĆ A</v>
      </c>
      <c r="G308" s="40" t="s">
        <v>29</v>
      </c>
      <c r="H308" s="40" t="s">
        <v>136</v>
      </c>
      <c r="I308" s="40" t="s">
        <v>117</v>
      </c>
      <c r="J308" s="99">
        <f t="shared" ref="J308:J313" si="208">1-(K308/O308)</f>
        <v>0.33370411568409342</v>
      </c>
      <c r="K308" s="210">
        <v>5990</v>
      </c>
      <c r="L308" s="34">
        <f t="shared" si="188"/>
        <v>8390</v>
      </c>
      <c r="M308" s="34">
        <f t="shared" si="202"/>
        <v>10980</v>
      </c>
      <c r="N308" s="52">
        <f t="shared" si="203"/>
        <v>15980</v>
      </c>
      <c r="O308" s="27">
        <v>8990</v>
      </c>
      <c r="P308" s="37">
        <f t="shared" ref="P308:P313" si="209">K308/25.5</f>
        <v>234.90196078431373</v>
      </c>
      <c r="Q308" s="38">
        <f t="shared" ref="Q308:Q313" si="210">K308/5.889</f>
        <v>1017.1506197996264</v>
      </c>
      <c r="R308" s="38">
        <f t="shared" ref="R308:R313" si="211">(C308+1)*6.25+Q308</f>
        <v>1067.1506197996264</v>
      </c>
      <c r="S308" s="20">
        <v>19.100000000000001</v>
      </c>
      <c r="T308" s="65" t="s">
        <v>126</v>
      </c>
      <c r="U308" s="65" t="s">
        <v>126</v>
      </c>
      <c r="W308" s="23">
        <v>2400</v>
      </c>
      <c r="X308">
        <v>4990</v>
      </c>
      <c r="Y308">
        <v>9990</v>
      </c>
    </row>
    <row r="309" spans="1:26" hidden="1" x14ac:dyDescent="0.3">
      <c r="A309" s="177">
        <v>43645</v>
      </c>
      <c r="B309" s="163">
        <v>43652</v>
      </c>
      <c r="C309" s="164">
        <f t="shared" si="207"/>
        <v>7</v>
      </c>
      <c r="D309" s="165" t="s">
        <v>112</v>
      </c>
      <c r="E309" s="166" t="s">
        <v>23</v>
      </c>
      <c r="F309" s="167" t="str">
        <f>HYPERLINK("https://www.ckvt.cz/hotely/chorvatsko/stredni-dalmacie/promajna/pavilon-dukic-a-neptun-klub-promajna","Pavilony DUKIĆ A")</f>
        <v>Pavilony DUKIĆ A</v>
      </c>
      <c r="G309" s="166" t="s">
        <v>29</v>
      </c>
      <c r="H309" s="166" t="s">
        <v>136</v>
      </c>
      <c r="I309" s="166" t="s">
        <v>30</v>
      </c>
      <c r="J309" s="168">
        <f t="shared" si="208"/>
        <v>0.33370411568409342</v>
      </c>
      <c r="K309" s="169">
        <v>5990</v>
      </c>
      <c r="L309" s="70">
        <f t="shared" si="188"/>
        <v>8390</v>
      </c>
      <c r="M309" s="70">
        <f t="shared" si="202"/>
        <v>10980</v>
      </c>
      <c r="N309" s="87">
        <f t="shared" si="203"/>
        <v>15980</v>
      </c>
      <c r="O309" s="27">
        <v>8990</v>
      </c>
      <c r="P309" s="37">
        <f t="shared" si="209"/>
        <v>234.90196078431373</v>
      </c>
      <c r="Q309" s="38">
        <f t="shared" si="210"/>
        <v>1017.1506197996264</v>
      </c>
      <c r="R309" s="38">
        <f t="shared" si="211"/>
        <v>1067.1506197996264</v>
      </c>
      <c r="S309" s="20">
        <v>19.100000000000001</v>
      </c>
      <c r="T309" s="67">
        <v>38</v>
      </c>
      <c r="U309" s="67">
        <v>38</v>
      </c>
      <c r="W309" s="23">
        <v>2400</v>
      </c>
      <c r="X309">
        <v>4990</v>
      </c>
      <c r="Y309">
        <v>9990</v>
      </c>
    </row>
    <row r="310" spans="1:26" x14ac:dyDescent="0.3">
      <c r="A310" s="94">
        <v>43645</v>
      </c>
      <c r="B310" s="51">
        <v>43652</v>
      </c>
      <c r="C310" s="33">
        <f t="shared" si="207"/>
        <v>7</v>
      </c>
      <c r="D310" s="64" t="s">
        <v>112</v>
      </c>
      <c r="E310" s="40" t="s">
        <v>22</v>
      </c>
      <c r="F310" s="154" t="str">
        <f>HYPERLINK("https://www.ckvt.cz/hotely/chorvatsko/stredni-dalmacie/basko-polje/depandance-alem","Depandance ALEM")</f>
        <v>Depandance ALEM</v>
      </c>
      <c r="G310" s="40" t="s">
        <v>29</v>
      </c>
      <c r="H310" s="40" t="s">
        <v>136</v>
      </c>
      <c r="I310" s="40" t="s">
        <v>117</v>
      </c>
      <c r="J310" s="99">
        <f t="shared" si="208"/>
        <v>0.14306151645207443</v>
      </c>
      <c r="K310" s="210">
        <v>5990</v>
      </c>
      <c r="L310" s="34">
        <f t="shared" si="188"/>
        <v>8390</v>
      </c>
      <c r="M310" s="34">
        <f t="shared" si="202"/>
        <v>10980</v>
      </c>
      <c r="N310" s="52">
        <f t="shared" si="203"/>
        <v>15980</v>
      </c>
      <c r="O310" s="27">
        <v>6990</v>
      </c>
      <c r="P310" s="37">
        <f t="shared" si="209"/>
        <v>234.90196078431373</v>
      </c>
      <c r="Q310" s="38">
        <f t="shared" si="210"/>
        <v>1017.1506197996264</v>
      </c>
      <c r="R310" s="38">
        <f t="shared" si="211"/>
        <v>1067.1506197996264</v>
      </c>
      <c r="S310" s="20">
        <v>17.100000000000001</v>
      </c>
      <c r="T310" s="65" t="s">
        <v>126</v>
      </c>
      <c r="U310" s="65" t="s">
        <v>126</v>
      </c>
      <c r="W310" s="23">
        <v>2400</v>
      </c>
      <c r="X310">
        <v>4990</v>
      </c>
      <c r="Y310">
        <v>9990</v>
      </c>
    </row>
    <row r="311" spans="1:26" hidden="1" x14ac:dyDescent="0.3">
      <c r="A311" s="162">
        <v>43645</v>
      </c>
      <c r="B311" s="163">
        <v>43652</v>
      </c>
      <c r="C311" s="164">
        <f t="shared" si="207"/>
        <v>7</v>
      </c>
      <c r="D311" s="165" t="s">
        <v>112</v>
      </c>
      <c r="E311" s="166" t="s">
        <v>22</v>
      </c>
      <c r="F311" s="167" t="str">
        <f>HYPERLINK("https://www.ckvt.cz/hotely/chorvatsko/stredni-dalmacie/basko-polje/depandance-alem","Depandance ALEM")</f>
        <v>Depandance ALEM</v>
      </c>
      <c r="G311" s="166" t="s">
        <v>29</v>
      </c>
      <c r="H311" s="166" t="s">
        <v>136</v>
      </c>
      <c r="I311" s="166" t="s">
        <v>32</v>
      </c>
      <c r="J311" s="168">
        <f t="shared" si="208"/>
        <v>0.14306151645207443</v>
      </c>
      <c r="K311" s="169">
        <v>5990</v>
      </c>
      <c r="L311" s="70">
        <f t="shared" si="188"/>
        <v>8390</v>
      </c>
      <c r="M311" s="70">
        <f t="shared" si="202"/>
        <v>10980</v>
      </c>
      <c r="N311" s="87">
        <f t="shared" si="203"/>
        <v>15980</v>
      </c>
      <c r="O311" s="27">
        <v>6990</v>
      </c>
      <c r="P311" s="37">
        <f t="shared" si="209"/>
        <v>234.90196078431373</v>
      </c>
      <c r="Q311" s="38">
        <f t="shared" si="210"/>
        <v>1017.1506197996264</v>
      </c>
      <c r="R311" s="38">
        <f t="shared" si="211"/>
        <v>1067.1506197996264</v>
      </c>
      <c r="S311" s="20">
        <v>17.100000000000001</v>
      </c>
      <c r="T311" s="67">
        <v>13</v>
      </c>
      <c r="U311" s="67">
        <v>13</v>
      </c>
      <c r="V311" s="23">
        <v>6290</v>
      </c>
      <c r="W311" s="23">
        <v>2400</v>
      </c>
      <c r="X311">
        <v>4990</v>
      </c>
      <c r="Y311">
        <v>9990</v>
      </c>
    </row>
    <row r="312" spans="1:26" x14ac:dyDescent="0.3">
      <c r="A312" s="156">
        <v>43645</v>
      </c>
      <c r="B312" s="51">
        <v>43652</v>
      </c>
      <c r="C312" s="33">
        <f t="shared" si="207"/>
        <v>7</v>
      </c>
      <c r="D312" s="64" t="s">
        <v>112</v>
      </c>
      <c r="E312" s="40" t="s">
        <v>23</v>
      </c>
      <c r="F312" s="154" t="str">
        <f>HYPERLINK("https://www.ckvt.cz/hotely/chorvatsko/stredni-dalmacie/promajna/pavilon-dukic-b-neptun-klub-promajna","Pavilony DUKIĆ B")</f>
        <v>Pavilony DUKIĆ B</v>
      </c>
      <c r="G312" s="40" t="s">
        <v>5</v>
      </c>
      <c r="H312" s="40" t="s">
        <v>136</v>
      </c>
      <c r="I312" s="40" t="s">
        <v>117</v>
      </c>
      <c r="J312" s="99">
        <f t="shared" si="208"/>
        <v>0.31612223393045313</v>
      </c>
      <c r="K312" s="210">
        <v>6490</v>
      </c>
      <c r="L312" s="34">
        <f t="shared" si="188"/>
        <v>8890</v>
      </c>
      <c r="M312" s="34">
        <f t="shared" si="202"/>
        <v>11480</v>
      </c>
      <c r="N312" s="52">
        <f t="shared" si="203"/>
        <v>16480</v>
      </c>
      <c r="O312" s="27">
        <v>9490</v>
      </c>
      <c r="P312" s="37">
        <f t="shared" si="209"/>
        <v>254.50980392156862</v>
      </c>
      <c r="Q312" s="38">
        <f t="shared" si="210"/>
        <v>1102.0546782136187</v>
      </c>
      <c r="R312" s="38">
        <f t="shared" si="211"/>
        <v>1152.0546782136187</v>
      </c>
      <c r="S312" s="20">
        <v>20.100000000000001</v>
      </c>
      <c r="T312" s="65" t="s">
        <v>126</v>
      </c>
      <c r="U312" s="65" t="s">
        <v>126</v>
      </c>
      <c r="W312" s="23">
        <v>2400</v>
      </c>
      <c r="X312">
        <v>4990</v>
      </c>
      <c r="Y312">
        <v>9990</v>
      </c>
    </row>
    <row r="313" spans="1:26" hidden="1" x14ac:dyDescent="0.3">
      <c r="A313" s="177">
        <v>43645</v>
      </c>
      <c r="B313" s="163">
        <v>43652</v>
      </c>
      <c r="C313" s="164">
        <f t="shared" si="207"/>
        <v>7</v>
      </c>
      <c r="D313" s="165" t="s">
        <v>112</v>
      </c>
      <c r="E313" s="166" t="s">
        <v>23</v>
      </c>
      <c r="F313" s="167" t="str">
        <f>HYPERLINK("https://www.ckvt.cz/hotely/chorvatsko/stredni-dalmacie/promajna/pavilon-dukic-b-neptun-klub-promajna","Pavilony DUKIĆ B")</f>
        <v>Pavilony DUKIĆ B</v>
      </c>
      <c r="G313" s="166" t="s">
        <v>5</v>
      </c>
      <c r="H313" s="166" t="s">
        <v>136</v>
      </c>
      <c r="I313" s="166" t="s">
        <v>31</v>
      </c>
      <c r="J313" s="168">
        <f t="shared" si="208"/>
        <v>0.31612223393045313</v>
      </c>
      <c r="K313" s="169">
        <v>6490</v>
      </c>
      <c r="L313" s="70">
        <f t="shared" si="188"/>
        <v>8890</v>
      </c>
      <c r="M313" s="70">
        <f t="shared" si="202"/>
        <v>11480</v>
      </c>
      <c r="N313" s="87">
        <f t="shared" si="203"/>
        <v>16480</v>
      </c>
      <c r="O313" s="27">
        <v>9490</v>
      </c>
      <c r="P313" s="37">
        <f t="shared" si="209"/>
        <v>254.50980392156862</v>
      </c>
      <c r="Q313" s="38">
        <f t="shared" si="210"/>
        <v>1102.0546782136187</v>
      </c>
      <c r="R313" s="38">
        <f t="shared" si="211"/>
        <v>1152.0546782136187</v>
      </c>
      <c r="S313" s="20">
        <v>20.100000000000001</v>
      </c>
      <c r="T313" s="67">
        <v>15</v>
      </c>
      <c r="U313" s="67">
        <v>16</v>
      </c>
      <c r="W313" s="23">
        <v>2400</v>
      </c>
      <c r="X313">
        <v>4990</v>
      </c>
      <c r="Y313">
        <v>9990</v>
      </c>
    </row>
    <row r="314" spans="1:26" x14ac:dyDescent="0.3">
      <c r="A314" s="156">
        <v>43645</v>
      </c>
      <c r="B314" s="51">
        <v>43652</v>
      </c>
      <c r="C314" s="33">
        <f t="shared" ref="C314:C323" si="212">B314-A314</f>
        <v>7</v>
      </c>
      <c r="D314" s="64" t="s">
        <v>112</v>
      </c>
      <c r="E314" s="40" t="s">
        <v>18</v>
      </c>
      <c r="F314" s="154" t="str">
        <f t="shared" ref="F314:F319" si="213">HYPERLINK("https://www.ckvt.cz/hotely/chorvatsko/stredni-dalmacie/makarska/hotel-rivijera","Hotel RIVIJERA")</f>
        <v>Hotel RIVIJERA</v>
      </c>
      <c r="G314" s="40" t="s">
        <v>29</v>
      </c>
      <c r="H314" s="40" t="s">
        <v>136</v>
      </c>
      <c r="I314" s="40" t="s">
        <v>117</v>
      </c>
      <c r="J314" s="99">
        <f t="shared" ref="J314:J323" si="214">1-(K314/O314)</f>
        <v>0.25025025025025027</v>
      </c>
      <c r="K314" s="210">
        <v>7490</v>
      </c>
      <c r="L314" s="34">
        <f t="shared" ref="L314:L323" si="215">K314+W314</f>
        <v>9890</v>
      </c>
      <c r="M314" s="34">
        <f t="shared" ref="M314:M323" si="216">K314+X314</f>
        <v>12480</v>
      </c>
      <c r="N314" s="52">
        <f t="shared" ref="N314:N323" si="217">K314+Y314</f>
        <v>17480</v>
      </c>
      <c r="O314" s="27">
        <v>9990</v>
      </c>
      <c r="P314" s="37">
        <f t="shared" ref="P314:P323" si="218">K314/25.5</f>
        <v>293.72549019607845</v>
      </c>
      <c r="Q314" s="38">
        <f t="shared" ref="Q314:Q323" si="219">K314/5.889</f>
        <v>1271.862795041603</v>
      </c>
      <c r="R314" s="38">
        <f t="shared" ref="R314:R323" si="220">(C314+1)*6.25+Q314</f>
        <v>1321.862795041603</v>
      </c>
      <c r="S314" s="20">
        <v>27.1</v>
      </c>
      <c r="T314" s="65" t="s">
        <v>126</v>
      </c>
      <c r="U314" s="65" t="s">
        <v>126</v>
      </c>
      <c r="W314" s="23">
        <v>2400</v>
      </c>
      <c r="X314">
        <v>4990</v>
      </c>
      <c r="Y314">
        <v>9990</v>
      </c>
    </row>
    <row r="315" spans="1:26" hidden="1" x14ac:dyDescent="0.3">
      <c r="A315" s="177">
        <v>43645</v>
      </c>
      <c r="B315" s="163">
        <v>43652</v>
      </c>
      <c r="C315" s="164">
        <f t="shared" si="212"/>
        <v>7</v>
      </c>
      <c r="D315" s="165" t="s">
        <v>112</v>
      </c>
      <c r="E315" s="166" t="s">
        <v>18</v>
      </c>
      <c r="F315" s="167" t="str">
        <f t="shared" si="213"/>
        <v>Hotel RIVIJERA</v>
      </c>
      <c r="G315" s="166" t="s">
        <v>29</v>
      </c>
      <c r="H315" s="166" t="s">
        <v>136</v>
      </c>
      <c r="I315" s="166" t="s">
        <v>40</v>
      </c>
      <c r="J315" s="168">
        <f t="shared" si="214"/>
        <v>0.25025025025025027</v>
      </c>
      <c r="K315" s="169">
        <v>7490</v>
      </c>
      <c r="L315" s="70">
        <f t="shared" si="215"/>
        <v>9890</v>
      </c>
      <c r="M315" s="70">
        <f t="shared" si="216"/>
        <v>12480</v>
      </c>
      <c r="N315" s="87">
        <f t="shared" si="217"/>
        <v>17480</v>
      </c>
      <c r="O315" s="27">
        <v>9990</v>
      </c>
      <c r="P315" s="37">
        <f t="shared" si="218"/>
        <v>293.72549019607845</v>
      </c>
      <c r="Q315" s="38">
        <f t="shared" si="219"/>
        <v>1271.862795041603</v>
      </c>
      <c r="R315" s="38">
        <f t="shared" si="220"/>
        <v>1321.862795041603</v>
      </c>
      <c r="S315" s="20">
        <v>27.1</v>
      </c>
      <c r="T315" s="23">
        <v>16</v>
      </c>
      <c r="U315" s="22">
        <v>16</v>
      </c>
      <c r="V315" s="23">
        <v>7690</v>
      </c>
      <c r="W315" s="23">
        <v>2400</v>
      </c>
      <c r="X315">
        <v>4990</v>
      </c>
      <c r="Y315">
        <v>9990</v>
      </c>
    </row>
    <row r="316" spans="1:26" hidden="1" x14ac:dyDescent="0.3">
      <c r="A316" s="177">
        <v>43645</v>
      </c>
      <c r="B316" s="163">
        <v>43652</v>
      </c>
      <c r="C316" s="164">
        <f t="shared" si="212"/>
        <v>7</v>
      </c>
      <c r="D316" s="165" t="s">
        <v>112</v>
      </c>
      <c r="E316" s="166" t="s">
        <v>18</v>
      </c>
      <c r="F316" s="167" t="str">
        <f t="shared" si="213"/>
        <v>Hotel RIVIJERA</v>
      </c>
      <c r="G316" s="166" t="s">
        <v>29</v>
      </c>
      <c r="H316" s="166" t="s">
        <v>136</v>
      </c>
      <c r="I316" s="166" t="s">
        <v>33</v>
      </c>
      <c r="J316" s="168">
        <f t="shared" si="214"/>
        <v>0.10010010010010006</v>
      </c>
      <c r="K316" s="169">
        <v>8990</v>
      </c>
      <c r="L316" s="70">
        <f t="shared" si="215"/>
        <v>11390</v>
      </c>
      <c r="M316" s="70">
        <f t="shared" si="216"/>
        <v>13980</v>
      </c>
      <c r="N316" s="87">
        <f t="shared" si="217"/>
        <v>18980</v>
      </c>
      <c r="O316" s="27">
        <v>9990</v>
      </c>
      <c r="P316" s="37">
        <f t="shared" si="218"/>
        <v>352.54901960784315</v>
      </c>
      <c r="Q316" s="38">
        <f t="shared" si="219"/>
        <v>1526.5749702835794</v>
      </c>
      <c r="R316" s="38">
        <f t="shared" si="220"/>
        <v>1576.5749702835794</v>
      </c>
      <c r="S316" s="20">
        <v>27.2</v>
      </c>
      <c r="T316" s="23">
        <v>0</v>
      </c>
      <c r="U316" s="22">
        <v>0</v>
      </c>
      <c r="W316" s="23">
        <v>2400</v>
      </c>
      <c r="X316">
        <v>4990</v>
      </c>
      <c r="Y316">
        <v>9990</v>
      </c>
    </row>
    <row r="317" spans="1:26" hidden="1" x14ac:dyDescent="0.3">
      <c r="A317" s="177">
        <v>43645</v>
      </c>
      <c r="B317" s="163">
        <v>43652</v>
      </c>
      <c r="C317" s="164">
        <f t="shared" si="212"/>
        <v>7</v>
      </c>
      <c r="D317" s="165" t="s">
        <v>112</v>
      </c>
      <c r="E317" s="166" t="s">
        <v>18</v>
      </c>
      <c r="F317" s="167" t="str">
        <f t="shared" si="213"/>
        <v>Hotel RIVIJERA</v>
      </c>
      <c r="G317" s="166" t="s">
        <v>29</v>
      </c>
      <c r="H317" s="166" t="s">
        <v>136</v>
      </c>
      <c r="I317" s="166" t="s">
        <v>108</v>
      </c>
      <c r="J317" s="168">
        <f t="shared" si="214"/>
        <v>0.2383222116301239</v>
      </c>
      <c r="K317" s="169">
        <v>7990</v>
      </c>
      <c r="L317" s="70">
        <f t="shared" si="215"/>
        <v>10390</v>
      </c>
      <c r="M317" s="70">
        <f t="shared" si="216"/>
        <v>12980</v>
      </c>
      <c r="N317" s="87">
        <f t="shared" si="217"/>
        <v>17980</v>
      </c>
      <c r="O317" s="27">
        <v>10490</v>
      </c>
      <c r="P317" s="37">
        <f t="shared" si="218"/>
        <v>313.33333333333331</v>
      </c>
      <c r="Q317" s="38">
        <f t="shared" si="219"/>
        <v>1356.7668534555951</v>
      </c>
      <c r="R317" s="38">
        <f t="shared" si="220"/>
        <v>1406.7668534555951</v>
      </c>
      <c r="S317" s="20">
        <v>27.3</v>
      </c>
      <c r="T317" s="23">
        <v>9</v>
      </c>
      <c r="U317" s="22">
        <v>9</v>
      </c>
      <c r="W317" s="23">
        <v>2400</v>
      </c>
      <c r="X317">
        <v>4990</v>
      </c>
      <c r="Y317">
        <v>9990</v>
      </c>
    </row>
    <row r="318" spans="1:26" hidden="1" x14ac:dyDescent="0.3">
      <c r="A318" s="177">
        <v>43645</v>
      </c>
      <c r="B318" s="163">
        <v>43652</v>
      </c>
      <c r="C318" s="164">
        <f t="shared" si="212"/>
        <v>7</v>
      </c>
      <c r="D318" s="165" t="s">
        <v>112</v>
      </c>
      <c r="E318" s="166" t="s">
        <v>18</v>
      </c>
      <c r="F318" s="167" t="str">
        <f t="shared" si="213"/>
        <v>Hotel RIVIJERA</v>
      </c>
      <c r="G318" s="166" t="s">
        <v>29</v>
      </c>
      <c r="H318" s="166" t="s">
        <v>136</v>
      </c>
      <c r="I318" s="166" t="s">
        <v>42</v>
      </c>
      <c r="J318" s="168">
        <f t="shared" si="214"/>
        <v>8.7032201914708396E-2</v>
      </c>
      <c r="K318" s="169">
        <v>10490</v>
      </c>
      <c r="L318" s="70">
        <f t="shared" si="215"/>
        <v>12890</v>
      </c>
      <c r="M318" s="70">
        <f t="shared" si="216"/>
        <v>15480</v>
      </c>
      <c r="N318" s="87">
        <f t="shared" si="217"/>
        <v>20480</v>
      </c>
      <c r="O318" s="27">
        <v>11490</v>
      </c>
      <c r="P318" s="37">
        <f t="shared" si="218"/>
        <v>411.37254901960785</v>
      </c>
      <c r="Q318" s="38">
        <f t="shared" si="219"/>
        <v>1781.2871455255561</v>
      </c>
      <c r="R318" s="38">
        <f t="shared" si="220"/>
        <v>1831.2871455255561</v>
      </c>
      <c r="S318" s="20">
        <v>27.4</v>
      </c>
      <c r="T318" s="23">
        <v>0</v>
      </c>
      <c r="U318" s="22">
        <v>0</v>
      </c>
      <c r="W318" s="23">
        <v>2400</v>
      </c>
      <c r="X318">
        <v>4990</v>
      </c>
      <c r="Y318">
        <v>9990</v>
      </c>
    </row>
    <row r="319" spans="1:26" customFormat="1" hidden="1" x14ac:dyDescent="0.3">
      <c r="A319" s="178">
        <v>43645</v>
      </c>
      <c r="B319" s="171">
        <v>43652</v>
      </c>
      <c r="C319" s="172">
        <f t="shared" si="212"/>
        <v>7</v>
      </c>
      <c r="D319" s="173" t="s">
        <v>112</v>
      </c>
      <c r="E319" s="174" t="s">
        <v>18</v>
      </c>
      <c r="F319" s="175" t="str">
        <f t="shared" si="213"/>
        <v>Hotel RIVIJERA</v>
      </c>
      <c r="G319" s="174" t="s">
        <v>29</v>
      </c>
      <c r="H319" s="174" t="s">
        <v>136</v>
      </c>
      <c r="I319" s="174" t="s">
        <v>41</v>
      </c>
      <c r="J319" s="176">
        <f t="shared" si="214"/>
        <v>8.3402835696413713E-2</v>
      </c>
      <c r="K319" s="212">
        <v>10990</v>
      </c>
      <c r="L319" s="79">
        <f t="shared" si="215"/>
        <v>13390</v>
      </c>
      <c r="M319" s="79">
        <f t="shared" si="216"/>
        <v>15980</v>
      </c>
      <c r="N319" s="88">
        <f t="shared" si="217"/>
        <v>20980</v>
      </c>
      <c r="O319" s="27">
        <v>11990</v>
      </c>
      <c r="P319" s="6">
        <f t="shared" si="218"/>
        <v>430.98039215686276</v>
      </c>
      <c r="Q319" s="7">
        <f t="shared" si="219"/>
        <v>1866.1912039395481</v>
      </c>
      <c r="R319" s="38">
        <f t="shared" si="220"/>
        <v>1916.1912039395481</v>
      </c>
      <c r="S319" s="20">
        <v>27.5</v>
      </c>
      <c r="T319" s="23">
        <v>0</v>
      </c>
      <c r="U319" s="22">
        <v>0</v>
      </c>
      <c r="V319" s="23"/>
      <c r="W319">
        <v>2400</v>
      </c>
      <c r="X319">
        <v>4990</v>
      </c>
      <c r="Y319">
        <v>9990</v>
      </c>
      <c r="Z319" s="23"/>
    </row>
    <row r="320" spans="1:26" x14ac:dyDescent="0.3">
      <c r="A320" s="94">
        <v>43645</v>
      </c>
      <c r="B320" s="51">
        <v>43652</v>
      </c>
      <c r="C320" s="33">
        <f t="shared" si="212"/>
        <v>7</v>
      </c>
      <c r="D320" s="64" t="s">
        <v>112</v>
      </c>
      <c r="E320" s="40" t="s">
        <v>19</v>
      </c>
      <c r="F320" s="154" t="str">
        <f>HYPERLINK("https://www.ckvt.cz/apartmany/chorvatsko/stredni-dalmacie/brist/vila-marko","Vila MARKO")</f>
        <v>Vila MARKO</v>
      </c>
      <c r="G320" s="40" t="s">
        <v>5</v>
      </c>
      <c r="H320" s="40" t="s">
        <v>136</v>
      </c>
      <c r="I320" s="40" t="s">
        <v>117</v>
      </c>
      <c r="J320" s="99">
        <f t="shared" si="214"/>
        <v>0.21074815595363539</v>
      </c>
      <c r="K320" s="210">
        <v>7490</v>
      </c>
      <c r="L320" s="34">
        <f t="shared" si="215"/>
        <v>9890</v>
      </c>
      <c r="M320" s="34">
        <f t="shared" si="216"/>
        <v>12480</v>
      </c>
      <c r="N320" s="52">
        <f t="shared" si="217"/>
        <v>17480</v>
      </c>
      <c r="O320" s="27">
        <v>9490</v>
      </c>
      <c r="P320" s="37">
        <f t="shared" si="218"/>
        <v>293.72549019607845</v>
      </c>
      <c r="Q320" s="38">
        <f t="shared" si="219"/>
        <v>1271.862795041603</v>
      </c>
      <c r="R320" s="38">
        <f t="shared" si="220"/>
        <v>1321.862795041603</v>
      </c>
      <c r="S320" s="18">
        <v>22.1</v>
      </c>
      <c r="T320" s="194" t="s">
        <v>126</v>
      </c>
      <c r="U320" s="215" t="s">
        <v>126</v>
      </c>
      <c r="V320" s="192"/>
      <c r="W320" s="23">
        <v>2400</v>
      </c>
      <c r="X320">
        <v>4990</v>
      </c>
      <c r="Y320">
        <v>9990</v>
      </c>
    </row>
    <row r="321" spans="1:26" hidden="1" x14ac:dyDescent="0.3">
      <c r="A321" s="162">
        <v>43645</v>
      </c>
      <c r="B321" s="163">
        <v>43652</v>
      </c>
      <c r="C321" s="164">
        <f t="shared" si="212"/>
        <v>7</v>
      </c>
      <c r="D321" s="165" t="s">
        <v>112</v>
      </c>
      <c r="E321" s="166" t="s">
        <v>19</v>
      </c>
      <c r="F321" s="167" t="str">
        <f>HYPERLINK("https://www.ckvt.cz/apartmany/chorvatsko/stredni-dalmacie/brist/vila-marko","Vila MARKO")</f>
        <v>Vila MARKO</v>
      </c>
      <c r="G321" s="166" t="s">
        <v>5</v>
      </c>
      <c r="H321" s="166" t="s">
        <v>136</v>
      </c>
      <c r="I321" s="166" t="s">
        <v>37</v>
      </c>
      <c r="J321" s="168">
        <f t="shared" si="214"/>
        <v>0.21074815595363539</v>
      </c>
      <c r="K321" s="169">
        <v>7490</v>
      </c>
      <c r="L321" s="70">
        <f t="shared" si="215"/>
        <v>9890</v>
      </c>
      <c r="M321" s="70">
        <f t="shared" si="216"/>
        <v>12480</v>
      </c>
      <c r="N321" s="87">
        <f t="shared" si="217"/>
        <v>17480</v>
      </c>
      <c r="O321" s="27">
        <v>9490</v>
      </c>
      <c r="P321" s="37">
        <f t="shared" si="218"/>
        <v>293.72549019607845</v>
      </c>
      <c r="Q321" s="38">
        <f t="shared" si="219"/>
        <v>1271.862795041603</v>
      </c>
      <c r="R321" s="38">
        <f t="shared" si="220"/>
        <v>1321.862795041603</v>
      </c>
      <c r="S321" s="18">
        <v>22.1</v>
      </c>
      <c r="T321" s="193">
        <v>4</v>
      </c>
      <c r="U321" s="216">
        <v>3</v>
      </c>
      <c r="W321" s="23">
        <v>2400</v>
      </c>
      <c r="X321">
        <v>4990</v>
      </c>
      <c r="Y321">
        <v>9990</v>
      </c>
    </row>
    <row r="322" spans="1:26" hidden="1" x14ac:dyDescent="0.3">
      <c r="A322" s="162">
        <v>43645</v>
      </c>
      <c r="B322" s="163">
        <v>43652</v>
      </c>
      <c r="C322" s="164">
        <f t="shared" si="212"/>
        <v>7</v>
      </c>
      <c r="D322" s="165" t="s">
        <v>112</v>
      </c>
      <c r="E322" s="166" t="s">
        <v>19</v>
      </c>
      <c r="F322" s="167" t="str">
        <f>HYPERLINK("https://www.ckvt.cz/apartmany/chorvatsko/stredni-dalmacie/brist/vila-marko","Vila MARKO")</f>
        <v>Vila MARKO</v>
      </c>
      <c r="G322" s="166" t="s">
        <v>5</v>
      </c>
      <c r="H322" s="166" t="s">
        <v>136</v>
      </c>
      <c r="I322" s="166" t="s">
        <v>39</v>
      </c>
      <c r="J322" s="168">
        <f t="shared" si="214"/>
        <v>0.21074815595363539</v>
      </c>
      <c r="K322" s="169">
        <v>7490</v>
      </c>
      <c r="L322" s="70">
        <f t="shared" si="215"/>
        <v>9890</v>
      </c>
      <c r="M322" s="70">
        <f t="shared" si="216"/>
        <v>12480</v>
      </c>
      <c r="N322" s="87">
        <f t="shared" si="217"/>
        <v>17480</v>
      </c>
      <c r="O322" s="27">
        <v>9490</v>
      </c>
      <c r="P322" s="37">
        <f t="shared" si="218"/>
        <v>293.72549019607845</v>
      </c>
      <c r="Q322" s="38">
        <f t="shared" si="219"/>
        <v>1271.862795041603</v>
      </c>
      <c r="R322" s="38">
        <f t="shared" si="220"/>
        <v>1321.862795041603</v>
      </c>
      <c r="S322" s="18">
        <v>22.2</v>
      </c>
      <c r="T322" s="193">
        <v>3</v>
      </c>
      <c r="U322" s="216">
        <v>2</v>
      </c>
      <c r="W322" s="23">
        <v>2400</v>
      </c>
      <c r="X322">
        <v>4990</v>
      </c>
      <c r="Y322">
        <v>9990</v>
      </c>
    </row>
    <row r="323" spans="1:26" hidden="1" x14ac:dyDescent="0.3">
      <c r="A323" s="162">
        <v>43645</v>
      </c>
      <c r="B323" s="163">
        <v>43652</v>
      </c>
      <c r="C323" s="164">
        <f t="shared" si="212"/>
        <v>7</v>
      </c>
      <c r="D323" s="165" t="s">
        <v>112</v>
      </c>
      <c r="E323" s="166" t="s">
        <v>19</v>
      </c>
      <c r="F323" s="167" t="str">
        <f>HYPERLINK("https://www.ckvt.cz/apartmany/chorvatsko/stredni-dalmacie/brist/vila-marko","Vila MARKO")</f>
        <v>Vila MARKO</v>
      </c>
      <c r="G323" s="166" t="s">
        <v>5</v>
      </c>
      <c r="H323" s="166" t="s">
        <v>136</v>
      </c>
      <c r="I323" s="166" t="s">
        <v>38</v>
      </c>
      <c r="J323" s="168">
        <f t="shared" si="214"/>
        <v>0.18386108273748725</v>
      </c>
      <c r="K323" s="169">
        <v>7990</v>
      </c>
      <c r="L323" s="70">
        <f t="shared" si="215"/>
        <v>10390</v>
      </c>
      <c r="M323" s="70">
        <f t="shared" si="216"/>
        <v>12980</v>
      </c>
      <c r="N323" s="87">
        <f t="shared" si="217"/>
        <v>17980</v>
      </c>
      <c r="O323" s="27">
        <v>9790</v>
      </c>
      <c r="P323" s="37">
        <f t="shared" si="218"/>
        <v>313.33333333333331</v>
      </c>
      <c r="Q323" s="38">
        <f t="shared" si="219"/>
        <v>1356.7668534555951</v>
      </c>
      <c r="R323" s="38">
        <f t="shared" si="220"/>
        <v>1406.7668534555951</v>
      </c>
      <c r="S323" s="18">
        <v>22.3</v>
      </c>
      <c r="T323" s="193">
        <v>3</v>
      </c>
      <c r="U323" s="216">
        <v>3</v>
      </c>
      <c r="W323" s="23">
        <v>2400</v>
      </c>
      <c r="X323">
        <v>4990</v>
      </c>
      <c r="Y323">
        <v>9990</v>
      </c>
    </row>
    <row r="324" spans="1:26" x14ac:dyDescent="0.3">
      <c r="A324" s="94">
        <v>43645</v>
      </c>
      <c r="B324" s="51">
        <v>43652</v>
      </c>
      <c r="C324" s="33">
        <f t="shared" ref="C324:C326" si="221">B324-A324</f>
        <v>7</v>
      </c>
      <c r="D324" s="64" t="s">
        <v>112</v>
      </c>
      <c r="E324" s="40" t="s">
        <v>20</v>
      </c>
      <c r="F324" s="154" t="str">
        <f>HYPERLINK("https://www.ckvt.cz/hotely/chorvatsko/stredni-dalmacie/gradac/depandance-laguna-b","Depandance LAGUNA B")</f>
        <v>Depandance LAGUNA B</v>
      </c>
      <c r="G324" s="40" t="s">
        <v>29</v>
      </c>
      <c r="H324" s="40" t="s">
        <v>136</v>
      </c>
      <c r="I324" s="40" t="s">
        <v>117</v>
      </c>
      <c r="J324" s="99">
        <f t="shared" ref="J324:J326" si="222">1-(K324/O324)</f>
        <v>0.11778563015312127</v>
      </c>
      <c r="K324" s="210">
        <v>7490</v>
      </c>
      <c r="L324" s="34">
        <f t="shared" si="188"/>
        <v>9890</v>
      </c>
      <c r="M324" s="34">
        <f t="shared" si="202"/>
        <v>12480</v>
      </c>
      <c r="N324" s="52">
        <f t="shared" si="203"/>
        <v>17480</v>
      </c>
      <c r="O324" s="27">
        <v>8490</v>
      </c>
      <c r="P324" s="37">
        <f t="shared" ref="P324:P326" si="223">K324/25.5</f>
        <v>293.72549019607845</v>
      </c>
      <c r="Q324" s="38">
        <f t="shared" ref="Q324:Q326" si="224">K324/5.889</f>
        <v>1271.862795041603</v>
      </c>
      <c r="R324" s="38">
        <f t="shared" ref="R324:R326" si="225">(C324+1)*6.25+Q324</f>
        <v>1321.862795041603</v>
      </c>
      <c r="S324" s="20">
        <v>21.1</v>
      </c>
      <c r="T324" s="65" t="s">
        <v>126</v>
      </c>
      <c r="U324" s="65" t="s">
        <v>126</v>
      </c>
      <c r="W324" s="23">
        <v>2400</v>
      </c>
      <c r="X324">
        <v>4990</v>
      </c>
      <c r="Y324">
        <v>9990</v>
      </c>
    </row>
    <row r="325" spans="1:26" hidden="1" x14ac:dyDescent="0.3">
      <c r="A325" s="162">
        <v>43645</v>
      </c>
      <c r="B325" s="163">
        <v>43652</v>
      </c>
      <c r="C325" s="164">
        <f t="shared" si="221"/>
        <v>7</v>
      </c>
      <c r="D325" s="165" t="s">
        <v>112</v>
      </c>
      <c r="E325" s="166" t="s">
        <v>20</v>
      </c>
      <c r="F325" s="167" t="str">
        <f>HYPERLINK("https://www.ckvt.cz/hotely/chorvatsko/stredni-dalmacie/gradac/depandance-laguna-b","Depandance LAGUNA B")</f>
        <v>Depandance LAGUNA B</v>
      </c>
      <c r="G325" s="166" t="s">
        <v>29</v>
      </c>
      <c r="H325" s="166" t="s">
        <v>136</v>
      </c>
      <c r="I325" s="166" t="s">
        <v>36</v>
      </c>
      <c r="J325" s="168">
        <f t="shared" si="222"/>
        <v>0.16685205784204671</v>
      </c>
      <c r="K325" s="169">
        <v>7490</v>
      </c>
      <c r="L325" s="70">
        <f t="shared" si="188"/>
        <v>9890</v>
      </c>
      <c r="M325" s="70">
        <f t="shared" si="202"/>
        <v>12480</v>
      </c>
      <c r="N325" s="87">
        <f t="shared" si="203"/>
        <v>17480</v>
      </c>
      <c r="O325" s="27">
        <v>8990</v>
      </c>
      <c r="P325" s="37">
        <f t="shared" si="223"/>
        <v>293.72549019607845</v>
      </c>
      <c r="Q325" s="38">
        <f t="shared" si="224"/>
        <v>1271.862795041603</v>
      </c>
      <c r="R325" s="38">
        <f t="shared" si="225"/>
        <v>1321.862795041603</v>
      </c>
      <c r="S325" s="20">
        <v>21.1</v>
      </c>
      <c r="T325" s="67">
        <v>4</v>
      </c>
      <c r="U325" s="67">
        <v>4</v>
      </c>
      <c r="V325" s="23">
        <v>7490</v>
      </c>
      <c r="W325" s="23">
        <v>2400</v>
      </c>
      <c r="X325">
        <v>4990</v>
      </c>
      <c r="Y325">
        <v>9990</v>
      </c>
    </row>
    <row r="326" spans="1:26" hidden="1" x14ac:dyDescent="0.3">
      <c r="A326" s="162">
        <v>43645</v>
      </c>
      <c r="B326" s="163">
        <v>43652</v>
      </c>
      <c r="C326" s="164">
        <f t="shared" si="221"/>
        <v>7</v>
      </c>
      <c r="D326" s="165" t="s">
        <v>112</v>
      </c>
      <c r="E326" s="166" t="s">
        <v>20</v>
      </c>
      <c r="F326" s="167" t="str">
        <f>HYPERLINK("https://www.ckvt.cz/hotely/chorvatsko/stredni-dalmacie/gradac/depandance-laguna-b","Depandance LAGUNA B")</f>
        <v>Depandance LAGUNA B</v>
      </c>
      <c r="G326" s="166" t="s">
        <v>29</v>
      </c>
      <c r="H326" s="166" t="s">
        <v>136</v>
      </c>
      <c r="I326" s="166" t="s">
        <v>33</v>
      </c>
      <c r="J326" s="168">
        <f t="shared" si="222"/>
        <v>0.11778563015312127</v>
      </c>
      <c r="K326" s="169">
        <v>7490</v>
      </c>
      <c r="L326" s="70">
        <f t="shared" si="188"/>
        <v>9890</v>
      </c>
      <c r="M326" s="70">
        <f t="shared" si="202"/>
        <v>12480</v>
      </c>
      <c r="N326" s="87">
        <f t="shared" si="203"/>
        <v>17480</v>
      </c>
      <c r="O326" s="27">
        <v>8490</v>
      </c>
      <c r="P326" s="37">
        <f t="shared" si="223"/>
        <v>293.72549019607845</v>
      </c>
      <c r="Q326" s="38">
        <f t="shared" si="224"/>
        <v>1271.862795041603</v>
      </c>
      <c r="R326" s="38">
        <f t="shared" si="225"/>
        <v>1321.862795041603</v>
      </c>
      <c r="S326" s="20">
        <v>21.2</v>
      </c>
      <c r="T326" s="67">
        <v>5</v>
      </c>
      <c r="U326" s="67">
        <v>4</v>
      </c>
      <c r="W326" s="23">
        <v>2400</v>
      </c>
      <c r="X326">
        <v>4990</v>
      </c>
      <c r="Y326">
        <v>9990</v>
      </c>
    </row>
    <row r="327" spans="1:26" x14ac:dyDescent="0.3">
      <c r="A327" s="94">
        <v>43645</v>
      </c>
      <c r="B327" s="51">
        <v>43652</v>
      </c>
      <c r="C327" s="33">
        <f t="shared" ref="C327:C334" si="226">B327-A327</f>
        <v>7</v>
      </c>
      <c r="D327" s="64" t="s">
        <v>112</v>
      </c>
      <c r="E327" s="40" t="s">
        <v>20</v>
      </c>
      <c r="F327" s="154" t="str">
        <f>HYPERLINK("https://www.ckvt.cz/hotely/chorvatsko/stredni-dalmacie/gradac/depandance-laguna-a","Depandance LAGUNA A")</f>
        <v>Depandance LAGUNA A</v>
      </c>
      <c r="G327" s="40" t="s">
        <v>29</v>
      </c>
      <c r="H327" s="40" t="s">
        <v>136</v>
      </c>
      <c r="I327" s="40" t="s">
        <v>117</v>
      </c>
      <c r="J327" s="99">
        <f t="shared" ref="J327:J334" si="227">1-(K327/O327)</f>
        <v>0.16685205784204671</v>
      </c>
      <c r="K327" s="210">
        <v>7490</v>
      </c>
      <c r="L327" s="34">
        <f t="shared" ref="L327:L334" si="228">K327+W327</f>
        <v>9890</v>
      </c>
      <c r="M327" s="34">
        <f t="shared" ref="M327:M334" si="229">K327+X327</f>
        <v>12480</v>
      </c>
      <c r="N327" s="52">
        <f t="shared" ref="N327:N334" si="230">K327+Y327</f>
        <v>17480</v>
      </c>
      <c r="O327" s="27">
        <v>8990</v>
      </c>
      <c r="P327" s="37">
        <f t="shared" ref="P327:P334" si="231">K327/25.5</f>
        <v>293.72549019607845</v>
      </c>
      <c r="Q327" s="38">
        <f t="shared" ref="Q327:Q334" si="232">K327/5.889</f>
        <v>1271.862795041603</v>
      </c>
      <c r="R327" s="38">
        <f t="shared" ref="R327:R334" si="233">(C327+1)*6.25+Q327</f>
        <v>1321.862795041603</v>
      </c>
      <c r="S327" s="20">
        <v>23.1</v>
      </c>
      <c r="T327" s="65" t="s">
        <v>126</v>
      </c>
      <c r="U327" s="65" t="s">
        <v>126</v>
      </c>
      <c r="W327" s="23">
        <v>2400</v>
      </c>
      <c r="X327">
        <v>4990</v>
      </c>
      <c r="Y327">
        <v>9990</v>
      </c>
    </row>
    <row r="328" spans="1:26" hidden="1" x14ac:dyDescent="0.3">
      <c r="A328" s="162">
        <v>43645</v>
      </c>
      <c r="B328" s="163">
        <v>43652</v>
      </c>
      <c r="C328" s="164">
        <f t="shared" si="226"/>
        <v>7</v>
      </c>
      <c r="D328" s="165" t="s">
        <v>112</v>
      </c>
      <c r="E328" s="166" t="s">
        <v>20</v>
      </c>
      <c r="F328" s="167" t="str">
        <f>HYPERLINK("https://www.ckvt.cz/hotely/chorvatsko/stredni-dalmacie/gradac/depandance-laguna-a","Depandance LAGUNA A")</f>
        <v>Depandance LAGUNA A</v>
      </c>
      <c r="G328" s="166" t="s">
        <v>29</v>
      </c>
      <c r="H328" s="166" t="s">
        <v>136</v>
      </c>
      <c r="I328" s="166" t="s">
        <v>33</v>
      </c>
      <c r="J328" s="168">
        <f t="shared" si="227"/>
        <v>0.16685205784204671</v>
      </c>
      <c r="K328" s="169">
        <v>7490</v>
      </c>
      <c r="L328" s="70">
        <f t="shared" si="228"/>
        <v>9890</v>
      </c>
      <c r="M328" s="70">
        <f t="shared" si="229"/>
        <v>12480</v>
      </c>
      <c r="N328" s="87">
        <f t="shared" si="230"/>
        <v>17480</v>
      </c>
      <c r="O328" s="27">
        <v>8990</v>
      </c>
      <c r="P328" s="37">
        <f t="shared" si="231"/>
        <v>293.72549019607845</v>
      </c>
      <c r="Q328" s="38">
        <f t="shared" si="232"/>
        <v>1271.862795041603</v>
      </c>
      <c r="R328" s="38">
        <f t="shared" si="233"/>
        <v>1321.862795041603</v>
      </c>
      <c r="S328" s="20">
        <v>23.1</v>
      </c>
      <c r="T328" s="67">
        <v>8</v>
      </c>
      <c r="U328" s="67">
        <v>8</v>
      </c>
      <c r="V328" s="23">
        <v>7490</v>
      </c>
      <c r="W328" s="23">
        <v>2400</v>
      </c>
      <c r="X328">
        <v>4990</v>
      </c>
      <c r="Y328">
        <v>9990</v>
      </c>
    </row>
    <row r="329" spans="1:26" hidden="1" x14ac:dyDescent="0.3">
      <c r="A329" s="162">
        <v>43645</v>
      </c>
      <c r="B329" s="163">
        <v>43652</v>
      </c>
      <c r="C329" s="164">
        <f t="shared" si="226"/>
        <v>7</v>
      </c>
      <c r="D329" s="165" t="s">
        <v>112</v>
      </c>
      <c r="E329" s="166" t="s">
        <v>20</v>
      </c>
      <c r="F329" s="167" t="str">
        <f>HYPERLINK("https://www.ckvt.cz/hotely/chorvatsko/stredni-dalmacie/gradac/depandance-laguna-a","Depandance LAGUNA A")</f>
        <v>Depandance LAGUNA A</v>
      </c>
      <c r="G329" s="166" t="s">
        <v>29</v>
      </c>
      <c r="H329" s="166" t="s">
        <v>136</v>
      </c>
      <c r="I329" s="166" t="s">
        <v>32</v>
      </c>
      <c r="J329" s="168">
        <f t="shared" si="227"/>
        <v>0.21074815595363539</v>
      </c>
      <c r="K329" s="169">
        <v>7490</v>
      </c>
      <c r="L329" s="70">
        <f t="shared" si="228"/>
        <v>9890</v>
      </c>
      <c r="M329" s="70">
        <f t="shared" si="229"/>
        <v>12480</v>
      </c>
      <c r="N329" s="87">
        <f t="shared" si="230"/>
        <v>17480</v>
      </c>
      <c r="O329" s="27">
        <v>9490</v>
      </c>
      <c r="P329" s="37">
        <f t="shared" si="231"/>
        <v>293.72549019607845</v>
      </c>
      <c r="Q329" s="38">
        <f t="shared" si="232"/>
        <v>1271.862795041603</v>
      </c>
      <c r="R329" s="38">
        <f t="shared" si="233"/>
        <v>1321.862795041603</v>
      </c>
      <c r="S329" s="20">
        <v>23.2</v>
      </c>
      <c r="T329" s="67">
        <v>5</v>
      </c>
      <c r="U329" s="67">
        <v>8</v>
      </c>
      <c r="W329" s="23">
        <v>2400</v>
      </c>
      <c r="X329">
        <v>4990</v>
      </c>
      <c r="Y329">
        <v>9990</v>
      </c>
    </row>
    <row r="330" spans="1:26" x14ac:dyDescent="0.3">
      <c r="A330" s="94">
        <v>43645</v>
      </c>
      <c r="B330" s="51">
        <v>43652</v>
      </c>
      <c r="C330" s="33">
        <f t="shared" si="226"/>
        <v>7</v>
      </c>
      <c r="D330" s="64" t="s">
        <v>112</v>
      </c>
      <c r="E330" s="40" t="s">
        <v>19</v>
      </c>
      <c r="F330" s="154" t="str">
        <f>HYPERLINK("https://www.ckvt.cz/hotely/chorvatsko/stredni-dalmacie/brist/hotel-riva","Hotel RIVA")</f>
        <v>Hotel RIVA</v>
      </c>
      <c r="G330" s="40" t="s">
        <v>5</v>
      </c>
      <c r="H330" s="40" t="s">
        <v>136</v>
      </c>
      <c r="I330" s="40" t="s">
        <v>117</v>
      </c>
      <c r="J330" s="99">
        <f t="shared" si="227"/>
        <v>0.25025025025025027</v>
      </c>
      <c r="K330" s="210">
        <v>7490</v>
      </c>
      <c r="L330" s="34">
        <f t="shared" si="228"/>
        <v>9890</v>
      </c>
      <c r="M330" s="34">
        <f t="shared" si="229"/>
        <v>12480</v>
      </c>
      <c r="N330" s="52">
        <f t="shared" si="230"/>
        <v>17480</v>
      </c>
      <c r="O330" s="27">
        <v>9990</v>
      </c>
      <c r="P330" s="37">
        <f t="shared" si="231"/>
        <v>293.72549019607845</v>
      </c>
      <c r="Q330" s="38">
        <f t="shared" si="232"/>
        <v>1271.862795041603</v>
      </c>
      <c r="R330" s="38">
        <f t="shared" si="233"/>
        <v>1321.862795041603</v>
      </c>
      <c r="S330" s="18">
        <v>24.1</v>
      </c>
      <c r="T330" s="65" t="s">
        <v>126</v>
      </c>
      <c r="U330" s="65" t="s">
        <v>126</v>
      </c>
      <c r="W330" s="23">
        <v>2400</v>
      </c>
      <c r="X330">
        <v>4990</v>
      </c>
      <c r="Y330">
        <v>9990</v>
      </c>
    </row>
    <row r="331" spans="1:26" hidden="1" x14ac:dyDescent="0.3">
      <c r="A331" s="162">
        <v>43645</v>
      </c>
      <c r="B331" s="163">
        <v>43652</v>
      </c>
      <c r="C331" s="164">
        <f t="shared" si="226"/>
        <v>7</v>
      </c>
      <c r="D331" s="165" t="s">
        <v>112</v>
      </c>
      <c r="E331" s="166" t="s">
        <v>19</v>
      </c>
      <c r="F331" s="167" t="str">
        <f>HYPERLINK("https://www.ckvt.cz/hotely/chorvatsko/stredni-dalmacie/brist/hotel-riva","Hotel RIVA")</f>
        <v>Hotel RIVA</v>
      </c>
      <c r="G331" s="166" t="s">
        <v>5</v>
      </c>
      <c r="H331" s="166" t="s">
        <v>136</v>
      </c>
      <c r="I331" s="166" t="s">
        <v>89</v>
      </c>
      <c r="J331" s="168">
        <f t="shared" si="227"/>
        <v>0.25025025025025027</v>
      </c>
      <c r="K331" s="169">
        <v>7490</v>
      </c>
      <c r="L331" s="70">
        <f t="shared" si="228"/>
        <v>9890</v>
      </c>
      <c r="M331" s="70">
        <f t="shared" si="229"/>
        <v>12480</v>
      </c>
      <c r="N331" s="87">
        <f t="shared" si="230"/>
        <v>17480</v>
      </c>
      <c r="O331" s="27">
        <v>9990</v>
      </c>
      <c r="P331" s="37">
        <f t="shared" si="231"/>
        <v>293.72549019607845</v>
      </c>
      <c r="Q331" s="38">
        <f t="shared" si="232"/>
        <v>1271.862795041603</v>
      </c>
      <c r="R331" s="38">
        <f t="shared" si="233"/>
        <v>1321.862795041603</v>
      </c>
      <c r="S331" s="18">
        <v>24.1</v>
      </c>
      <c r="T331" s="66">
        <v>1</v>
      </c>
      <c r="U331" s="67">
        <v>1</v>
      </c>
      <c r="W331" s="23">
        <v>2400</v>
      </c>
      <c r="X331">
        <v>4990</v>
      </c>
      <c r="Y331">
        <v>9990</v>
      </c>
    </row>
    <row r="332" spans="1:26" customFormat="1" hidden="1" x14ac:dyDescent="0.3">
      <c r="A332" s="170">
        <v>43645</v>
      </c>
      <c r="B332" s="171">
        <v>43652</v>
      </c>
      <c r="C332" s="172">
        <f t="shared" si="226"/>
        <v>7</v>
      </c>
      <c r="D332" s="173" t="s">
        <v>112</v>
      </c>
      <c r="E332" s="174" t="s">
        <v>19</v>
      </c>
      <c r="F332" s="175" t="str">
        <f>HYPERLINK("https://www.ckvt.cz/hotely/chorvatsko/stredni-dalmacie/brist/hotel-riva","Hotel RIVA")</f>
        <v>Hotel RIVA</v>
      </c>
      <c r="G332" s="174" t="s">
        <v>5</v>
      </c>
      <c r="H332" s="174" t="s">
        <v>136</v>
      </c>
      <c r="I332" s="174" t="s">
        <v>69</v>
      </c>
      <c r="J332" s="176">
        <f t="shared" si="227"/>
        <v>0.31847133757961787</v>
      </c>
      <c r="K332" s="212">
        <v>7490</v>
      </c>
      <c r="L332" s="79">
        <f t="shared" si="228"/>
        <v>9890</v>
      </c>
      <c r="M332" s="79">
        <f t="shared" si="229"/>
        <v>12480</v>
      </c>
      <c r="N332" s="88">
        <f t="shared" si="230"/>
        <v>17480</v>
      </c>
      <c r="O332" s="27">
        <v>10990</v>
      </c>
      <c r="P332" s="6">
        <f t="shared" si="231"/>
        <v>293.72549019607845</v>
      </c>
      <c r="Q332" s="7">
        <f t="shared" si="232"/>
        <v>1271.862795041603</v>
      </c>
      <c r="R332" s="38">
        <f t="shared" si="233"/>
        <v>1321.862795041603</v>
      </c>
      <c r="S332" s="18">
        <v>24.2</v>
      </c>
      <c r="T332" s="69">
        <v>2</v>
      </c>
      <c r="U332" s="68">
        <v>2</v>
      </c>
      <c r="W332">
        <v>2400</v>
      </c>
      <c r="X332">
        <v>4990</v>
      </c>
      <c r="Y332">
        <v>9990</v>
      </c>
      <c r="Z332" s="23"/>
    </row>
    <row r="333" spans="1:26" hidden="1" x14ac:dyDescent="0.3">
      <c r="A333" s="162">
        <v>43645</v>
      </c>
      <c r="B333" s="163">
        <v>43652</v>
      </c>
      <c r="C333" s="164">
        <f t="shared" si="226"/>
        <v>7</v>
      </c>
      <c r="D333" s="165" t="s">
        <v>112</v>
      </c>
      <c r="E333" s="166" t="s">
        <v>19</v>
      </c>
      <c r="F333" s="167" t="str">
        <f>HYPERLINK("https://www.ckvt.cz/hotely/chorvatsko/stredni-dalmacie/brist/hotel-riva","Hotel RIVA")</f>
        <v>Hotel RIVA</v>
      </c>
      <c r="G333" s="166" t="s">
        <v>5</v>
      </c>
      <c r="H333" s="166" t="s">
        <v>136</v>
      </c>
      <c r="I333" s="166" t="s">
        <v>77</v>
      </c>
      <c r="J333" s="168">
        <f t="shared" si="227"/>
        <v>0.31847133757961787</v>
      </c>
      <c r="K333" s="169">
        <v>7490</v>
      </c>
      <c r="L333" s="70">
        <f t="shared" si="228"/>
        <v>9890</v>
      </c>
      <c r="M333" s="70">
        <f t="shared" si="229"/>
        <v>12480</v>
      </c>
      <c r="N333" s="87">
        <f t="shared" si="230"/>
        <v>17480</v>
      </c>
      <c r="O333" s="27">
        <v>10990</v>
      </c>
      <c r="P333" s="37">
        <f t="shared" si="231"/>
        <v>293.72549019607845</v>
      </c>
      <c r="Q333" s="38">
        <f t="shared" si="232"/>
        <v>1271.862795041603</v>
      </c>
      <c r="R333" s="38">
        <f t="shared" si="233"/>
        <v>1321.862795041603</v>
      </c>
      <c r="S333" s="18">
        <v>24.3</v>
      </c>
      <c r="T333" s="66">
        <v>2</v>
      </c>
      <c r="U333" s="67">
        <v>2</v>
      </c>
      <c r="W333" s="23">
        <v>2400</v>
      </c>
      <c r="X333">
        <v>4990</v>
      </c>
      <c r="Y333">
        <v>9990</v>
      </c>
    </row>
    <row r="334" spans="1:26" ht="15" hidden="1" customHeight="1" x14ac:dyDescent="0.3">
      <c r="A334" s="162">
        <v>43645</v>
      </c>
      <c r="B334" s="163">
        <v>43652</v>
      </c>
      <c r="C334" s="164">
        <f t="shared" si="226"/>
        <v>7</v>
      </c>
      <c r="D334" s="165" t="s">
        <v>112</v>
      </c>
      <c r="E334" s="166" t="s">
        <v>19</v>
      </c>
      <c r="F334" s="167" t="str">
        <f>HYPERLINK("https://www.ckvt.cz/hotely/chorvatsko/stredni-dalmacie/brist/hotel-riva","Hotel RIVA")</f>
        <v>Hotel RIVA</v>
      </c>
      <c r="G334" s="166" t="s">
        <v>5</v>
      </c>
      <c r="H334" s="166" t="s">
        <v>136</v>
      </c>
      <c r="I334" s="166" t="s">
        <v>32</v>
      </c>
      <c r="J334" s="168">
        <f t="shared" si="227"/>
        <v>0.21758050478677116</v>
      </c>
      <c r="K334" s="169">
        <v>8990</v>
      </c>
      <c r="L334" s="70">
        <f t="shared" si="228"/>
        <v>11390</v>
      </c>
      <c r="M334" s="70">
        <f t="shared" si="229"/>
        <v>13980</v>
      </c>
      <c r="N334" s="87">
        <f t="shared" si="230"/>
        <v>18980</v>
      </c>
      <c r="O334" s="27">
        <v>11490</v>
      </c>
      <c r="P334" s="37">
        <f t="shared" si="231"/>
        <v>352.54901960784315</v>
      </c>
      <c r="Q334" s="38">
        <f t="shared" si="232"/>
        <v>1526.5749702835794</v>
      </c>
      <c r="R334" s="38">
        <f t="shared" si="233"/>
        <v>1576.5749702835794</v>
      </c>
      <c r="S334" s="18">
        <v>24.4</v>
      </c>
      <c r="T334" s="66">
        <v>8</v>
      </c>
      <c r="U334" s="67">
        <v>8</v>
      </c>
      <c r="W334" s="23">
        <v>2400</v>
      </c>
      <c r="X334">
        <v>4990</v>
      </c>
      <c r="Y334">
        <v>9990</v>
      </c>
    </row>
    <row r="335" spans="1:26" x14ac:dyDescent="0.3">
      <c r="A335" s="94">
        <v>43645</v>
      </c>
      <c r="B335" s="51">
        <v>43652</v>
      </c>
      <c r="C335" s="33">
        <f t="shared" ref="C335:C366" si="234">B335-A335</f>
        <v>7</v>
      </c>
      <c r="D335" s="64" t="s">
        <v>112</v>
      </c>
      <c r="E335" s="40" t="s">
        <v>20</v>
      </c>
      <c r="F335" s="154" t="str">
        <f>HYPERLINK("https://www.ckvt.cz/hotely/chorvatsko/stredni-dalmacie/gradac/penzion-posejdon","Penzion POSEJDON")</f>
        <v>Penzion POSEJDON</v>
      </c>
      <c r="G335" s="40" t="s">
        <v>29</v>
      </c>
      <c r="H335" s="40" t="s">
        <v>136</v>
      </c>
      <c r="I335" s="40" t="s">
        <v>117</v>
      </c>
      <c r="J335" s="99">
        <f t="shared" ref="J335:J366" si="235">1-(K335/O335)</f>
        <v>0.20020020020020024</v>
      </c>
      <c r="K335" s="210">
        <v>7990</v>
      </c>
      <c r="L335" s="34">
        <f t="shared" ref="L335:L390" si="236">K335+W335</f>
        <v>10390</v>
      </c>
      <c r="M335" s="34">
        <f t="shared" si="202"/>
        <v>12980</v>
      </c>
      <c r="N335" s="52">
        <f t="shared" si="203"/>
        <v>17980</v>
      </c>
      <c r="O335" s="27">
        <v>9990</v>
      </c>
      <c r="P335" s="37">
        <f t="shared" ref="P335:P366" si="237">K335/25.5</f>
        <v>313.33333333333331</v>
      </c>
      <c r="Q335" s="38">
        <f t="shared" ref="Q335:Q366" si="238">K335/5.889</f>
        <v>1356.7668534555951</v>
      </c>
      <c r="R335" s="38">
        <f t="shared" ref="R335:R366" si="239">(C335+1)*6.25+Q335</f>
        <v>1406.7668534555951</v>
      </c>
      <c r="S335" s="20">
        <v>25.1</v>
      </c>
      <c r="T335" s="65" t="s">
        <v>126</v>
      </c>
      <c r="U335" s="65" t="s">
        <v>126</v>
      </c>
      <c r="W335" s="23">
        <v>2400</v>
      </c>
      <c r="X335">
        <v>4990</v>
      </c>
      <c r="Y335">
        <v>9990</v>
      </c>
    </row>
    <row r="336" spans="1:26" hidden="1" x14ac:dyDescent="0.3">
      <c r="A336" s="162">
        <v>43645</v>
      </c>
      <c r="B336" s="163">
        <v>43652</v>
      </c>
      <c r="C336" s="164">
        <f t="shared" si="234"/>
        <v>7</v>
      </c>
      <c r="D336" s="165" t="s">
        <v>112</v>
      </c>
      <c r="E336" s="166" t="s">
        <v>20</v>
      </c>
      <c r="F336" s="167" t="str">
        <f>HYPERLINK("https://www.ckvt.cz/hotely/chorvatsko/stredni-dalmacie/gradac/penzion-posejdon","Penzion POSEJDON")</f>
        <v>Penzion POSEJDON</v>
      </c>
      <c r="G336" s="166" t="s">
        <v>29</v>
      </c>
      <c r="H336" s="166" t="s">
        <v>136</v>
      </c>
      <c r="I336" s="166" t="s">
        <v>30</v>
      </c>
      <c r="J336" s="168">
        <f t="shared" si="235"/>
        <v>0.20020020020020024</v>
      </c>
      <c r="K336" s="169">
        <v>7990</v>
      </c>
      <c r="L336" s="70">
        <f t="shared" si="236"/>
        <v>10390</v>
      </c>
      <c r="M336" s="70">
        <f t="shared" si="202"/>
        <v>12980</v>
      </c>
      <c r="N336" s="87">
        <f t="shared" si="203"/>
        <v>17980</v>
      </c>
      <c r="O336" s="27">
        <v>9990</v>
      </c>
      <c r="P336" s="37">
        <f t="shared" si="237"/>
        <v>313.33333333333331</v>
      </c>
      <c r="Q336" s="38">
        <f t="shared" si="238"/>
        <v>1356.7668534555951</v>
      </c>
      <c r="R336" s="38">
        <f t="shared" si="239"/>
        <v>1406.7668534555951</v>
      </c>
      <c r="S336" s="20">
        <v>25.1</v>
      </c>
      <c r="T336" s="67">
        <v>2</v>
      </c>
      <c r="U336" s="67">
        <v>2</v>
      </c>
      <c r="W336" s="23">
        <v>2400</v>
      </c>
      <c r="X336">
        <v>4990</v>
      </c>
      <c r="Y336">
        <v>9990</v>
      </c>
    </row>
    <row r="337" spans="1:26" hidden="1" x14ac:dyDescent="0.3">
      <c r="A337" s="162">
        <v>43645</v>
      </c>
      <c r="B337" s="163">
        <v>43652</v>
      </c>
      <c r="C337" s="164">
        <f t="shared" si="234"/>
        <v>7</v>
      </c>
      <c r="D337" s="165" t="s">
        <v>112</v>
      </c>
      <c r="E337" s="166" t="s">
        <v>20</v>
      </c>
      <c r="F337" s="167" t="str">
        <f>HYPERLINK("https://www.ckvt.cz/hotely/chorvatsko/stredni-dalmacie/gradac/penzion-posejdon","Penzion POSEJDON")</f>
        <v>Penzion POSEJDON</v>
      </c>
      <c r="G337" s="166" t="s">
        <v>29</v>
      </c>
      <c r="H337" s="166" t="s">
        <v>136</v>
      </c>
      <c r="I337" s="166" t="s">
        <v>31</v>
      </c>
      <c r="J337" s="168">
        <f t="shared" si="235"/>
        <v>0.20020020020020024</v>
      </c>
      <c r="K337" s="169">
        <v>7990</v>
      </c>
      <c r="L337" s="70">
        <f t="shared" si="236"/>
        <v>10390</v>
      </c>
      <c r="M337" s="70">
        <f t="shared" si="202"/>
        <v>12980</v>
      </c>
      <c r="N337" s="87">
        <f t="shared" si="203"/>
        <v>17980</v>
      </c>
      <c r="O337" s="27">
        <v>9990</v>
      </c>
      <c r="P337" s="37">
        <f t="shared" si="237"/>
        <v>313.33333333333331</v>
      </c>
      <c r="Q337" s="38">
        <f t="shared" si="238"/>
        <v>1356.7668534555951</v>
      </c>
      <c r="R337" s="38">
        <f t="shared" si="239"/>
        <v>1406.7668534555951</v>
      </c>
      <c r="S337" s="20">
        <v>25.2</v>
      </c>
      <c r="T337" s="67">
        <v>6</v>
      </c>
      <c r="U337" s="67">
        <v>6</v>
      </c>
      <c r="W337" s="23">
        <v>2400</v>
      </c>
      <c r="X337">
        <v>4990</v>
      </c>
      <c r="Y337">
        <v>9990</v>
      </c>
    </row>
    <row r="338" spans="1:26" hidden="1" x14ac:dyDescent="0.3">
      <c r="A338" s="162">
        <v>43645</v>
      </c>
      <c r="B338" s="163">
        <v>43652</v>
      </c>
      <c r="C338" s="164">
        <f t="shared" si="234"/>
        <v>7</v>
      </c>
      <c r="D338" s="165" t="s">
        <v>112</v>
      </c>
      <c r="E338" s="166" t="s">
        <v>20</v>
      </c>
      <c r="F338" s="167" t="str">
        <f>HYPERLINK("https://www.ckvt.cz/hotely/chorvatsko/stredni-dalmacie/gradac/penzion-posejdon","Penzion POSEJDON")</f>
        <v>Penzion POSEJDON</v>
      </c>
      <c r="G338" s="166" t="s">
        <v>29</v>
      </c>
      <c r="H338" s="166" t="s">
        <v>136</v>
      </c>
      <c r="I338" s="166" t="s">
        <v>33</v>
      </c>
      <c r="J338" s="168">
        <f t="shared" si="235"/>
        <v>0.19065776930409917</v>
      </c>
      <c r="K338" s="169">
        <v>8490</v>
      </c>
      <c r="L338" s="70">
        <f t="shared" si="236"/>
        <v>10890</v>
      </c>
      <c r="M338" s="70">
        <f t="shared" si="202"/>
        <v>13480</v>
      </c>
      <c r="N338" s="87">
        <f t="shared" si="203"/>
        <v>18480</v>
      </c>
      <c r="O338" s="27">
        <v>10490</v>
      </c>
      <c r="P338" s="37">
        <f t="shared" si="237"/>
        <v>332.94117647058823</v>
      </c>
      <c r="Q338" s="38">
        <f t="shared" si="238"/>
        <v>1441.6709118695874</v>
      </c>
      <c r="R338" s="38">
        <f t="shared" si="239"/>
        <v>1491.6709118695874</v>
      </c>
      <c r="S338" s="20">
        <v>25.3</v>
      </c>
      <c r="T338" s="67">
        <v>2</v>
      </c>
      <c r="U338" s="67">
        <v>2</v>
      </c>
      <c r="W338" s="23">
        <v>2400</v>
      </c>
      <c r="X338">
        <v>4990</v>
      </c>
      <c r="Y338">
        <v>9990</v>
      </c>
    </row>
    <row r="339" spans="1:26" hidden="1" x14ac:dyDescent="0.3">
      <c r="A339" s="162">
        <v>43645</v>
      </c>
      <c r="B339" s="163">
        <v>43652</v>
      </c>
      <c r="C339" s="164">
        <f t="shared" si="234"/>
        <v>7</v>
      </c>
      <c r="D339" s="165" t="s">
        <v>112</v>
      </c>
      <c r="E339" s="166" t="s">
        <v>20</v>
      </c>
      <c r="F339" s="167" t="str">
        <f>HYPERLINK("https://www.ckvt.cz/hotely/chorvatsko/stredni-dalmacie/gradac/penzion-posejdon","Penzion POSEJDON")</f>
        <v>Penzion POSEJDON</v>
      </c>
      <c r="G339" s="166" t="s">
        <v>29</v>
      </c>
      <c r="H339" s="166" t="s">
        <v>136</v>
      </c>
      <c r="I339" s="166" t="s">
        <v>32</v>
      </c>
      <c r="J339" s="168">
        <f t="shared" si="235"/>
        <v>0.19065776930409917</v>
      </c>
      <c r="K339" s="169">
        <v>8490</v>
      </c>
      <c r="L339" s="70">
        <f t="shared" si="236"/>
        <v>10890</v>
      </c>
      <c r="M339" s="70">
        <f t="shared" si="202"/>
        <v>13480</v>
      </c>
      <c r="N339" s="87">
        <f t="shared" si="203"/>
        <v>18480</v>
      </c>
      <c r="O339" s="27">
        <v>10490</v>
      </c>
      <c r="P339" s="37">
        <f t="shared" si="237"/>
        <v>332.94117647058823</v>
      </c>
      <c r="Q339" s="38">
        <f t="shared" si="238"/>
        <v>1441.6709118695874</v>
      </c>
      <c r="R339" s="38">
        <f t="shared" si="239"/>
        <v>1491.6709118695874</v>
      </c>
      <c r="S339" s="20">
        <v>25.4</v>
      </c>
      <c r="T339" s="67">
        <v>3</v>
      </c>
      <c r="U339" s="67">
        <v>3</v>
      </c>
      <c r="W339" s="23">
        <v>2400</v>
      </c>
      <c r="X339">
        <v>4990</v>
      </c>
      <c r="Y339">
        <v>9990</v>
      </c>
    </row>
    <row r="340" spans="1:26" x14ac:dyDescent="0.3">
      <c r="A340" s="94">
        <v>43645</v>
      </c>
      <c r="B340" s="51">
        <v>43652</v>
      </c>
      <c r="C340" s="33">
        <f t="shared" ref="C340:C346" si="240">B340-A340</f>
        <v>7</v>
      </c>
      <c r="D340" s="64" t="s">
        <v>112</v>
      </c>
      <c r="E340" s="40" t="s">
        <v>20</v>
      </c>
      <c r="F340" s="154" t="str">
        <f>HYPERLINK("https://www.ckvt.cz/hotely/chorvatsko/stredni-dalmacie/gradac/hotel-laguna-1","Hotel LAGUNA")</f>
        <v>Hotel LAGUNA</v>
      </c>
      <c r="G340" s="40" t="s">
        <v>29</v>
      </c>
      <c r="H340" s="40" t="s">
        <v>136</v>
      </c>
      <c r="I340" s="40" t="s">
        <v>117</v>
      </c>
      <c r="J340" s="99">
        <f t="shared" ref="J340:J346" si="241">1-(K340/O340)</f>
        <v>0.2383222116301239</v>
      </c>
      <c r="K340" s="210">
        <v>7990</v>
      </c>
      <c r="L340" s="34">
        <f t="shared" ref="L340:L346" si="242">K340+W340</f>
        <v>10390</v>
      </c>
      <c r="M340" s="34">
        <f t="shared" ref="M340:M346" si="243">K340+X340</f>
        <v>12980</v>
      </c>
      <c r="N340" s="52">
        <f t="shared" ref="N340:N346" si="244">K340+Y340</f>
        <v>17980</v>
      </c>
      <c r="O340" s="27">
        <v>10490</v>
      </c>
      <c r="P340" s="37">
        <f t="shared" ref="P340:P346" si="245">K340/25.5</f>
        <v>313.33333333333331</v>
      </c>
      <c r="Q340" s="38">
        <f t="shared" ref="Q340:Q346" si="246">K340/5.889</f>
        <v>1356.7668534555951</v>
      </c>
      <c r="R340" s="38">
        <f t="shared" ref="R340:R346" si="247">(C340+1)*6.25+Q340</f>
        <v>1406.7668534555951</v>
      </c>
      <c r="S340" s="20">
        <v>31.1</v>
      </c>
      <c r="T340" s="65" t="s">
        <v>126</v>
      </c>
      <c r="U340" s="65" t="s">
        <v>126</v>
      </c>
      <c r="W340" s="23">
        <v>2400</v>
      </c>
      <c r="X340">
        <v>4990</v>
      </c>
      <c r="Y340">
        <v>9990</v>
      </c>
    </row>
    <row r="341" spans="1:26" hidden="1" x14ac:dyDescent="0.3">
      <c r="A341" s="162">
        <v>43645</v>
      </c>
      <c r="B341" s="163">
        <v>43652</v>
      </c>
      <c r="C341" s="164">
        <f t="shared" si="240"/>
        <v>7</v>
      </c>
      <c r="D341" s="165" t="s">
        <v>112</v>
      </c>
      <c r="E341" s="166" t="s">
        <v>20</v>
      </c>
      <c r="F341" s="167" t="str">
        <f>HYPERLINK("https://www.ckvt.cz/hotely/chorvatsko/stredni-dalmacie/gradac/hotel-laguna-1","Hotel LAGUNA")</f>
        <v>Hotel LAGUNA</v>
      </c>
      <c r="G341" s="166" t="s">
        <v>29</v>
      </c>
      <c r="H341" s="166" t="s">
        <v>136</v>
      </c>
      <c r="I341" s="166" t="s">
        <v>33</v>
      </c>
      <c r="J341" s="168">
        <f t="shared" si="241"/>
        <v>0.2383222116301239</v>
      </c>
      <c r="K341" s="169">
        <v>7990</v>
      </c>
      <c r="L341" s="70">
        <f t="shared" si="242"/>
        <v>10390</v>
      </c>
      <c r="M341" s="70">
        <f t="shared" si="243"/>
        <v>12980</v>
      </c>
      <c r="N341" s="87">
        <f t="shared" si="244"/>
        <v>17980</v>
      </c>
      <c r="O341" s="27">
        <v>10490</v>
      </c>
      <c r="P341" s="37">
        <f t="shared" si="245"/>
        <v>313.33333333333331</v>
      </c>
      <c r="Q341" s="38">
        <f t="shared" si="246"/>
        <v>1356.7668534555951</v>
      </c>
      <c r="R341" s="38">
        <f t="shared" si="247"/>
        <v>1406.7668534555951</v>
      </c>
      <c r="S341" s="20">
        <v>31.1</v>
      </c>
      <c r="T341" s="23">
        <v>3</v>
      </c>
      <c r="U341" s="22">
        <v>3</v>
      </c>
      <c r="V341" s="23">
        <v>6790</v>
      </c>
      <c r="W341" s="23">
        <v>2400</v>
      </c>
      <c r="X341">
        <v>4990</v>
      </c>
      <c r="Y341">
        <v>9990</v>
      </c>
    </row>
    <row r="342" spans="1:26" hidden="1" x14ac:dyDescent="0.3">
      <c r="A342" s="162">
        <v>43645</v>
      </c>
      <c r="B342" s="163">
        <v>43652</v>
      </c>
      <c r="C342" s="164">
        <f t="shared" si="240"/>
        <v>7</v>
      </c>
      <c r="D342" s="165" t="s">
        <v>112</v>
      </c>
      <c r="E342" s="166" t="s">
        <v>20</v>
      </c>
      <c r="F342" s="167" t="str">
        <f>HYPERLINK("https://www.ckvt.cz/hotely/chorvatsko/stredni-dalmacie/gradac/hotel-laguna-1","Hotel LAGUNA")</f>
        <v>Hotel LAGUNA</v>
      </c>
      <c r="G342" s="166" t="s">
        <v>29</v>
      </c>
      <c r="H342" s="166" t="s">
        <v>136</v>
      </c>
      <c r="I342" s="166" t="s">
        <v>32</v>
      </c>
      <c r="J342" s="168">
        <f t="shared" si="241"/>
        <v>0.27297543221110099</v>
      </c>
      <c r="K342" s="169">
        <v>7990</v>
      </c>
      <c r="L342" s="70">
        <f t="shared" si="242"/>
        <v>10390</v>
      </c>
      <c r="M342" s="70">
        <f t="shared" si="243"/>
        <v>12980</v>
      </c>
      <c r="N342" s="87">
        <f t="shared" si="244"/>
        <v>17980</v>
      </c>
      <c r="O342" s="27">
        <v>10990</v>
      </c>
      <c r="P342" s="37">
        <f t="shared" si="245"/>
        <v>313.33333333333331</v>
      </c>
      <c r="Q342" s="38">
        <f t="shared" si="246"/>
        <v>1356.7668534555951</v>
      </c>
      <c r="R342" s="38">
        <f t="shared" si="247"/>
        <v>1406.7668534555951</v>
      </c>
      <c r="S342" s="20">
        <v>31.2</v>
      </c>
      <c r="T342" s="23">
        <v>4</v>
      </c>
      <c r="U342" s="22">
        <v>4</v>
      </c>
      <c r="W342" s="23">
        <v>2400</v>
      </c>
      <c r="X342">
        <v>4990</v>
      </c>
      <c r="Y342">
        <v>9990</v>
      </c>
    </row>
    <row r="343" spans="1:26" customFormat="1" hidden="1" x14ac:dyDescent="0.3">
      <c r="A343" s="170">
        <v>43645</v>
      </c>
      <c r="B343" s="171">
        <v>43652</v>
      </c>
      <c r="C343" s="172">
        <f t="shared" si="240"/>
        <v>7</v>
      </c>
      <c r="D343" s="173" t="s">
        <v>112</v>
      </c>
      <c r="E343" s="174" t="s">
        <v>20</v>
      </c>
      <c r="F343" s="175" t="str">
        <f>HYPERLINK("https://www.ckvt.cz/hotely/chorvatsko/stredni-dalmacie/gradac/hotel-laguna-1","Hotel LAGUNA")</f>
        <v>Hotel LAGUNA</v>
      </c>
      <c r="G343" s="174" t="s">
        <v>29</v>
      </c>
      <c r="H343" s="174" t="s">
        <v>136</v>
      </c>
      <c r="I343" s="174" t="s">
        <v>34</v>
      </c>
      <c r="J343" s="176">
        <f t="shared" si="241"/>
        <v>4.3516100957354253E-2</v>
      </c>
      <c r="K343" s="212">
        <v>10990</v>
      </c>
      <c r="L343" s="79">
        <f t="shared" si="242"/>
        <v>13390</v>
      </c>
      <c r="M343" s="79">
        <f t="shared" si="243"/>
        <v>15980</v>
      </c>
      <c r="N343" s="88">
        <f t="shared" si="244"/>
        <v>20980</v>
      </c>
      <c r="O343" s="27">
        <v>11490</v>
      </c>
      <c r="P343" s="6">
        <f t="shared" si="245"/>
        <v>430.98039215686276</v>
      </c>
      <c r="Q343" s="7">
        <f t="shared" si="246"/>
        <v>1866.1912039395481</v>
      </c>
      <c r="R343" s="38">
        <f t="shared" si="247"/>
        <v>1916.1912039395481</v>
      </c>
      <c r="S343" s="20">
        <v>31.3</v>
      </c>
      <c r="T343" s="23">
        <v>0</v>
      </c>
      <c r="U343" s="22">
        <v>0</v>
      </c>
      <c r="V343" s="23"/>
      <c r="W343">
        <v>2400</v>
      </c>
      <c r="X343">
        <v>4990</v>
      </c>
      <c r="Y343">
        <v>9990</v>
      </c>
      <c r="Z343" s="23"/>
    </row>
    <row r="344" spans="1:26" customFormat="1" hidden="1" x14ac:dyDescent="0.3">
      <c r="A344" s="170">
        <v>43645</v>
      </c>
      <c r="B344" s="171">
        <v>43652</v>
      </c>
      <c r="C344" s="172">
        <f t="shared" si="240"/>
        <v>7</v>
      </c>
      <c r="D344" s="173" t="s">
        <v>112</v>
      </c>
      <c r="E344" s="174" t="s">
        <v>20</v>
      </c>
      <c r="F344" s="175" t="str">
        <f>HYPERLINK("https://www.ckvt.cz/hotely/chorvatsko/stredni-dalmacie/gradac/hotel-laguna-1","Hotel LAGUNA")</f>
        <v>Hotel LAGUNA</v>
      </c>
      <c r="G344" s="174" t="s">
        <v>29</v>
      </c>
      <c r="H344" s="174" t="s">
        <v>136</v>
      </c>
      <c r="I344" s="174" t="s">
        <v>35</v>
      </c>
      <c r="J344" s="176">
        <f t="shared" si="241"/>
        <v>4.1701417848206801E-2</v>
      </c>
      <c r="K344" s="212">
        <v>11490</v>
      </c>
      <c r="L344" s="79">
        <f t="shared" si="242"/>
        <v>13890</v>
      </c>
      <c r="M344" s="79">
        <f t="shared" si="243"/>
        <v>16480</v>
      </c>
      <c r="N344" s="88">
        <f t="shared" si="244"/>
        <v>21480</v>
      </c>
      <c r="O344" s="27">
        <v>11990</v>
      </c>
      <c r="P344" s="6">
        <f t="shared" si="245"/>
        <v>450.58823529411762</v>
      </c>
      <c r="Q344" s="7">
        <f t="shared" si="246"/>
        <v>1951.0952623535404</v>
      </c>
      <c r="R344" s="38">
        <f t="shared" si="247"/>
        <v>2001.0952623535404</v>
      </c>
      <c r="S344" s="20">
        <v>31.4</v>
      </c>
      <c r="T344" s="23">
        <v>0</v>
      </c>
      <c r="U344" s="22">
        <v>0</v>
      </c>
      <c r="V344" s="23"/>
      <c r="W344">
        <v>2400</v>
      </c>
      <c r="X344">
        <v>4990</v>
      </c>
      <c r="Y344">
        <v>9990</v>
      </c>
      <c r="Z344" s="23"/>
    </row>
    <row r="345" spans="1:26" x14ac:dyDescent="0.3">
      <c r="A345" s="94">
        <v>43645</v>
      </c>
      <c r="B345" s="51">
        <v>43652</v>
      </c>
      <c r="C345" s="33">
        <f t="shared" si="240"/>
        <v>7</v>
      </c>
      <c r="D345" s="64" t="s">
        <v>112</v>
      </c>
      <c r="E345" s="40" t="s">
        <v>22</v>
      </c>
      <c r="F345" s="154" t="str">
        <f>HYPERLINK("https://www.ckvt.cz/hotely/chorvatsko/stredni-dalmacie/basko-polje/depandance-alem","Depandance ALEM")</f>
        <v>Depandance ALEM</v>
      </c>
      <c r="G345" s="40" t="s">
        <v>29</v>
      </c>
      <c r="H345" s="40" t="s">
        <v>137</v>
      </c>
      <c r="I345" s="40" t="s">
        <v>117</v>
      </c>
      <c r="J345" s="99">
        <f t="shared" si="241"/>
        <v>0.15806111696522651</v>
      </c>
      <c r="K345" s="210">
        <v>7990</v>
      </c>
      <c r="L345" s="34">
        <f t="shared" si="242"/>
        <v>10390</v>
      </c>
      <c r="M345" s="34">
        <f t="shared" si="243"/>
        <v>12980</v>
      </c>
      <c r="N345" s="52">
        <f t="shared" si="244"/>
        <v>17980</v>
      </c>
      <c r="O345" s="27">
        <v>9490</v>
      </c>
      <c r="P345" s="37">
        <f t="shared" si="245"/>
        <v>313.33333333333331</v>
      </c>
      <c r="Q345" s="38">
        <f t="shared" si="246"/>
        <v>1356.7668534555951</v>
      </c>
      <c r="R345" s="38">
        <f t="shared" si="247"/>
        <v>1406.7668534555951</v>
      </c>
      <c r="S345" s="20">
        <v>29.1</v>
      </c>
      <c r="T345" s="65" t="s">
        <v>126</v>
      </c>
      <c r="U345" s="65" t="s">
        <v>126</v>
      </c>
      <c r="W345" s="23">
        <v>2400</v>
      </c>
      <c r="X345">
        <v>4990</v>
      </c>
      <c r="Y345">
        <v>9990</v>
      </c>
    </row>
    <row r="346" spans="1:26" hidden="1" x14ac:dyDescent="0.3">
      <c r="A346" s="162">
        <v>43645</v>
      </c>
      <c r="B346" s="163">
        <v>43652</v>
      </c>
      <c r="C346" s="164">
        <f t="shared" si="240"/>
        <v>7</v>
      </c>
      <c r="D346" s="165" t="s">
        <v>112</v>
      </c>
      <c r="E346" s="166" t="s">
        <v>22</v>
      </c>
      <c r="F346" s="167" t="str">
        <f>HYPERLINK("https://www.ckvt.cz/hotely/chorvatsko/stredni-dalmacie/basko-polje/depandance-alem","Depandance ALEM")</f>
        <v>Depandance ALEM</v>
      </c>
      <c r="G346" s="166" t="s">
        <v>29</v>
      </c>
      <c r="H346" s="166" t="s">
        <v>137</v>
      </c>
      <c r="I346" s="166" t="s">
        <v>32</v>
      </c>
      <c r="J346" s="168">
        <f t="shared" si="241"/>
        <v>0.15806111696522651</v>
      </c>
      <c r="K346" s="169">
        <v>7990</v>
      </c>
      <c r="L346" s="70">
        <f t="shared" si="242"/>
        <v>10390</v>
      </c>
      <c r="M346" s="70">
        <f t="shared" si="243"/>
        <v>12980</v>
      </c>
      <c r="N346" s="87">
        <f t="shared" si="244"/>
        <v>17980</v>
      </c>
      <c r="O346" s="27">
        <v>9490</v>
      </c>
      <c r="P346" s="37">
        <f t="shared" si="245"/>
        <v>313.33333333333331</v>
      </c>
      <c r="Q346" s="38">
        <f t="shared" si="246"/>
        <v>1356.7668534555951</v>
      </c>
      <c r="R346" s="38">
        <f t="shared" si="247"/>
        <v>1406.7668534555951</v>
      </c>
      <c r="S346" s="20">
        <v>29.1</v>
      </c>
      <c r="T346" s="67">
        <v>13</v>
      </c>
      <c r="U346" s="67">
        <v>13</v>
      </c>
      <c r="W346" s="23">
        <v>2400</v>
      </c>
      <c r="X346">
        <v>4990</v>
      </c>
      <c r="Y346">
        <v>9990</v>
      </c>
    </row>
    <row r="347" spans="1:26" customFormat="1" x14ac:dyDescent="0.3">
      <c r="A347" s="95">
        <v>43645</v>
      </c>
      <c r="B347" s="4">
        <v>43652</v>
      </c>
      <c r="C347" s="2">
        <f t="shared" si="234"/>
        <v>7</v>
      </c>
      <c r="D347" s="92" t="s">
        <v>112</v>
      </c>
      <c r="E347" s="1" t="s">
        <v>20</v>
      </c>
      <c r="F347" s="155" t="str">
        <f>HYPERLINK("https://www.ckvt.cz/hotely/chorvatsko/stredni-dalmacie/gradac/hotel-neptun","Hotel NEPTUN")</f>
        <v>Hotel NEPTUN</v>
      </c>
      <c r="G347" s="1" t="s">
        <v>5</v>
      </c>
      <c r="H347" s="1" t="s">
        <v>136</v>
      </c>
      <c r="I347" s="40" t="s">
        <v>117</v>
      </c>
      <c r="J347" s="100">
        <f t="shared" si="235"/>
        <v>0.22747952684258421</v>
      </c>
      <c r="K347" s="209">
        <v>8490</v>
      </c>
      <c r="L347" s="11">
        <f t="shared" si="236"/>
        <v>10890</v>
      </c>
      <c r="M347" s="11">
        <f t="shared" si="202"/>
        <v>13480</v>
      </c>
      <c r="N347" s="17">
        <f t="shared" si="203"/>
        <v>18480</v>
      </c>
      <c r="O347" s="27">
        <v>10990</v>
      </c>
      <c r="P347" s="6">
        <f t="shared" si="237"/>
        <v>332.94117647058823</v>
      </c>
      <c r="Q347" s="7">
        <f t="shared" si="238"/>
        <v>1441.6709118695874</v>
      </c>
      <c r="R347" s="38">
        <f t="shared" si="239"/>
        <v>1491.6709118695874</v>
      </c>
      <c r="S347" s="20">
        <v>26.1</v>
      </c>
      <c r="T347" s="65" t="s">
        <v>126</v>
      </c>
      <c r="U347" s="65" t="s">
        <v>126</v>
      </c>
      <c r="W347">
        <v>2400</v>
      </c>
      <c r="X347">
        <v>4990</v>
      </c>
      <c r="Y347">
        <v>9990</v>
      </c>
      <c r="Z347" s="23"/>
    </row>
    <row r="348" spans="1:26" customFormat="1" hidden="1" x14ac:dyDescent="0.3">
      <c r="A348" s="170">
        <v>43645</v>
      </c>
      <c r="B348" s="171">
        <v>43652</v>
      </c>
      <c r="C348" s="172">
        <f t="shared" si="234"/>
        <v>7</v>
      </c>
      <c r="D348" s="173" t="s">
        <v>112</v>
      </c>
      <c r="E348" s="174" t="s">
        <v>20</v>
      </c>
      <c r="F348" s="175" t="str">
        <f>HYPERLINK("https://www.ckvt.cz/hotely/chorvatsko/stredni-dalmacie/gradac/hotel-neptun","Hotel NEPTUN")</f>
        <v>Hotel NEPTUN</v>
      </c>
      <c r="G348" s="174" t="s">
        <v>5</v>
      </c>
      <c r="H348" s="174" t="s">
        <v>136</v>
      </c>
      <c r="I348" s="174" t="s">
        <v>30</v>
      </c>
      <c r="J348" s="176">
        <f t="shared" si="235"/>
        <v>0.22747952684258421</v>
      </c>
      <c r="K348" s="212">
        <v>8490</v>
      </c>
      <c r="L348" s="79">
        <f t="shared" si="236"/>
        <v>10890</v>
      </c>
      <c r="M348" s="79">
        <f t="shared" si="202"/>
        <v>13480</v>
      </c>
      <c r="N348" s="88">
        <f t="shared" si="203"/>
        <v>18480</v>
      </c>
      <c r="O348" s="27">
        <v>10990</v>
      </c>
      <c r="P348" s="6">
        <f t="shared" si="237"/>
        <v>332.94117647058823</v>
      </c>
      <c r="Q348" s="7">
        <f t="shared" si="238"/>
        <v>1441.6709118695874</v>
      </c>
      <c r="R348" s="38">
        <f t="shared" si="239"/>
        <v>1491.6709118695874</v>
      </c>
      <c r="S348" s="20">
        <v>26.1</v>
      </c>
      <c r="T348" s="68">
        <v>1</v>
      </c>
      <c r="U348" s="68">
        <v>1</v>
      </c>
      <c r="W348">
        <v>2400</v>
      </c>
      <c r="X348">
        <v>4990</v>
      </c>
      <c r="Y348">
        <v>9990</v>
      </c>
      <c r="Z348" s="23"/>
    </row>
    <row r="349" spans="1:26" hidden="1" x14ac:dyDescent="0.3">
      <c r="A349" s="162">
        <v>43645</v>
      </c>
      <c r="B349" s="163">
        <v>43652</v>
      </c>
      <c r="C349" s="164">
        <f t="shared" si="234"/>
        <v>7</v>
      </c>
      <c r="D349" s="165" t="s">
        <v>112</v>
      </c>
      <c r="E349" s="166" t="s">
        <v>20</v>
      </c>
      <c r="F349" s="167" t="str">
        <f>HYPERLINK("https://www.ckvt.cz/hotely/chorvatsko/stredni-dalmacie/gradac/hotel-neptun","Hotel NEPTUN")</f>
        <v>Hotel NEPTUN</v>
      </c>
      <c r="G349" s="166" t="s">
        <v>5</v>
      </c>
      <c r="H349" s="166" t="s">
        <v>136</v>
      </c>
      <c r="I349" s="166" t="s">
        <v>31</v>
      </c>
      <c r="J349" s="168">
        <f t="shared" si="235"/>
        <v>0.22747952684258421</v>
      </c>
      <c r="K349" s="169">
        <v>8490</v>
      </c>
      <c r="L349" s="70">
        <f t="shared" si="236"/>
        <v>10890</v>
      </c>
      <c r="M349" s="70">
        <f t="shared" si="202"/>
        <v>13480</v>
      </c>
      <c r="N349" s="87">
        <f t="shared" si="203"/>
        <v>18480</v>
      </c>
      <c r="O349" s="27">
        <v>10990</v>
      </c>
      <c r="P349" s="37">
        <f t="shared" si="237"/>
        <v>332.94117647058823</v>
      </c>
      <c r="Q349" s="38">
        <f t="shared" si="238"/>
        <v>1441.6709118695874</v>
      </c>
      <c r="R349" s="38">
        <f t="shared" si="239"/>
        <v>1491.6709118695874</v>
      </c>
      <c r="S349" s="20">
        <v>26.2</v>
      </c>
      <c r="T349" s="67">
        <v>7</v>
      </c>
      <c r="U349" s="67">
        <v>7</v>
      </c>
      <c r="W349" s="23">
        <v>2400</v>
      </c>
      <c r="X349">
        <v>4990</v>
      </c>
      <c r="Y349">
        <v>9990</v>
      </c>
    </row>
    <row r="350" spans="1:26" customFormat="1" hidden="1" x14ac:dyDescent="0.3">
      <c r="A350" s="170">
        <v>43645</v>
      </c>
      <c r="B350" s="171">
        <v>43652</v>
      </c>
      <c r="C350" s="172">
        <f t="shared" si="234"/>
        <v>7</v>
      </c>
      <c r="D350" s="173" t="s">
        <v>112</v>
      </c>
      <c r="E350" s="174" t="s">
        <v>20</v>
      </c>
      <c r="F350" s="175" t="str">
        <f>HYPERLINK("https://www.ckvt.cz/hotely/chorvatsko/stredni-dalmacie/gradac/hotel-neptun","Hotel NEPTUN")</f>
        <v>Hotel NEPTUN</v>
      </c>
      <c r="G350" s="174" t="s">
        <v>5</v>
      </c>
      <c r="H350" s="174" t="s">
        <v>136</v>
      </c>
      <c r="I350" s="174" t="s">
        <v>33</v>
      </c>
      <c r="J350" s="176">
        <f t="shared" si="235"/>
        <v>0.21758050478677116</v>
      </c>
      <c r="K350" s="212">
        <v>8990</v>
      </c>
      <c r="L350" s="79">
        <f t="shared" si="236"/>
        <v>11390</v>
      </c>
      <c r="M350" s="79">
        <f t="shared" si="202"/>
        <v>13980</v>
      </c>
      <c r="N350" s="88">
        <f t="shared" si="203"/>
        <v>18980</v>
      </c>
      <c r="O350" s="27">
        <v>11490</v>
      </c>
      <c r="P350" s="6">
        <f t="shared" si="237"/>
        <v>352.54901960784315</v>
      </c>
      <c r="Q350" s="7">
        <f t="shared" si="238"/>
        <v>1526.5749702835794</v>
      </c>
      <c r="R350" s="38">
        <f t="shared" si="239"/>
        <v>1576.5749702835794</v>
      </c>
      <c r="S350" s="20">
        <v>26.3</v>
      </c>
      <c r="T350" s="68">
        <v>2</v>
      </c>
      <c r="U350" s="68">
        <v>2</v>
      </c>
      <c r="W350">
        <v>2400</v>
      </c>
      <c r="X350">
        <v>4990</v>
      </c>
      <c r="Y350">
        <v>9990</v>
      </c>
      <c r="Z350" s="23"/>
    </row>
    <row r="351" spans="1:26" customFormat="1" hidden="1" x14ac:dyDescent="0.3">
      <c r="A351" s="170">
        <v>43645</v>
      </c>
      <c r="B351" s="171">
        <v>43652</v>
      </c>
      <c r="C351" s="172">
        <f t="shared" si="234"/>
        <v>7</v>
      </c>
      <c r="D351" s="173" t="s">
        <v>112</v>
      </c>
      <c r="E351" s="174" t="s">
        <v>20</v>
      </c>
      <c r="F351" s="175" t="str">
        <f>HYPERLINK("https://www.ckvt.cz/hotely/chorvatsko/stredni-dalmacie/gradac/hotel-neptun","Hotel NEPTUN")</f>
        <v>Hotel NEPTUN</v>
      </c>
      <c r="G351" s="174" t="s">
        <v>5</v>
      </c>
      <c r="H351" s="174" t="s">
        <v>136</v>
      </c>
      <c r="I351" s="174" t="s">
        <v>69</v>
      </c>
      <c r="J351" s="176">
        <f t="shared" si="235"/>
        <v>0.28022417934347477</v>
      </c>
      <c r="K351" s="212">
        <v>8990</v>
      </c>
      <c r="L351" s="79">
        <f t="shared" si="236"/>
        <v>11390</v>
      </c>
      <c r="M351" s="79">
        <f t="shared" si="202"/>
        <v>13980</v>
      </c>
      <c r="N351" s="88">
        <f t="shared" si="203"/>
        <v>18980</v>
      </c>
      <c r="O351" s="27">
        <v>12490</v>
      </c>
      <c r="P351" s="6">
        <f t="shared" si="237"/>
        <v>352.54901960784315</v>
      </c>
      <c r="Q351" s="7">
        <f t="shared" si="238"/>
        <v>1526.5749702835794</v>
      </c>
      <c r="R351" s="38">
        <f t="shared" si="239"/>
        <v>1576.5749702835794</v>
      </c>
      <c r="S351" s="20">
        <v>26.4</v>
      </c>
      <c r="T351" s="68">
        <v>1</v>
      </c>
      <c r="U351" s="68">
        <v>1</v>
      </c>
      <c r="W351">
        <v>2400</v>
      </c>
      <c r="X351">
        <v>4990</v>
      </c>
      <c r="Y351">
        <v>9990</v>
      </c>
      <c r="Z351" s="23"/>
    </row>
    <row r="352" spans="1:26" customFormat="1" x14ac:dyDescent="0.3">
      <c r="A352" s="95">
        <v>43645</v>
      </c>
      <c r="B352" s="4">
        <v>43652</v>
      </c>
      <c r="C352" s="2">
        <f t="shared" si="234"/>
        <v>7</v>
      </c>
      <c r="D352" s="92" t="s">
        <v>112</v>
      </c>
      <c r="E352" s="1" t="s">
        <v>26</v>
      </c>
      <c r="F352" s="155" t="str">
        <f t="shared" ref="F352:F358" si="248">HYPERLINK("https://www.ckvt.cz/apartmany/chorvatsko/stredni-dalmacie/drvenik/depandance-triton-1","Aparthotel TRITON")</f>
        <v>Aparthotel TRITON</v>
      </c>
      <c r="G352" s="1" t="s">
        <v>28</v>
      </c>
      <c r="H352" s="1" t="s">
        <v>136</v>
      </c>
      <c r="I352" s="40" t="s">
        <v>117</v>
      </c>
      <c r="J352" s="100">
        <f t="shared" si="235"/>
        <v>0.14299332697807432</v>
      </c>
      <c r="K352" s="209">
        <v>8990</v>
      </c>
      <c r="L352" s="11">
        <f t="shared" si="236"/>
        <v>11390</v>
      </c>
      <c r="M352" s="11">
        <f t="shared" si="202"/>
        <v>13980</v>
      </c>
      <c r="N352" s="17">
        <f t="shared" si="203"/>
        <v>18980</v>
      </c>
      <c r="O352" s="27">
        <v>10490</v>
      </c>
      <c r="P352" s="6">
        <f t="shared" si="237"/>
        <v>352.54901960784315</v>
      </c>
      <c r="Q352" s="7">
        <f t="shared" si="238"/>
        <v>1526.5749702835794</v>
      </c>
      <c r="R352" s="38">
        <f t="shared" si="239"/>
        <v>1576.5749702835794</v>
      </c>
      <c r="S352" s="18">
        <v>28.1</v>
      </c>
      <c r="T352" s="65" t="s">
        <v>126</v>
      </c>
      <c r="U352" s="65" t="s">
        <v>126</v>
      </c>
      <c r="W352">
        <v>2400</v>
      </c>
      <c r="X352">
        <v>4990</v>
      </c>
      <c r="Y352">
        <v>9990</v>
      </c>
      <c r="Z352" s="23"/>
    </row>
    <row r="353" spans="1:26" customFormat="1" hidden="1" x14ac:dyDescent="0.3">
      <c r="A353" s="170">
        <v>43645</v>
      </c>
      <c r="B353" s="171">
        <v>43652</v>
      </c>
      <c r="C353" s="172">
        <f t="shared" si="234"/>
        <v>7</v>
      </c>
      <c r="D353" s="173" t="s">
        <v>112</v>
      </c>
      <c r="E353" s="174" t="s">
        <v>26</v>
      </c>
      <c r="F353" s="175" t="str">
        <f t="shared" si="248"/>
        <v>Aparthotel TRITON</v>
      </c>
      <c r="G353" s="174" t="s">
        <v>28</v>
      </c>
      <c r="H353" s="174" t="s">
        <v>136</v>
      </c>
      <c r="I353" s="174" t="s">
        <v>79</v>
      </c>
      <c r="J353" s="176">
        <f t="shared" si="235"/>
        <v>5.0050050050050032E-2</v>
      </c>
      <c r="K353" s="212">
        <v>9490</v>
      </c>
      <c r="L353" s="79">
        <f t="shared" si="236"/>
        <v>11890</v>
      </c>
      <c r="M353" s="79">
        <f t="shared" si="202"/>
        <v>14480</v>
      </c>
      <c r="N353" s="88">
        <f t="shared" si="203"/>
        <v>19480</v>
      </c>
      <c r="O353" s="27">
        <v>9990</v>
      </c>
      <c r="P353" s="6">
        <f t="shared" si="237"/>
        <v>372.15686274509807</v>
      </c>
      <c r="Q353" s="7">
        <f t="shared" si="238"/>
        <v>1611.4790286975717</v>
      </c>
      <c r="R353" s="38">
        <f t="shared" si="239"/>
        <v>1661.4790286975717</v>
      </c>
      <c r="S353" s="18">
        <v>28.1</v>
      </c>
      <c r="T353" s="69">
        <v>0</v>
      </c>
      <c r="U353" s="68">
        <v>0</v>
      </c>
      <c r="W353">
        <v>2400</v>
      </c>
      <c r="X353">
        <v>4990</v>
      </c>
      <c r="Y353">
        <v>9990</v>
      </c>
      <c r="Z353" s="23"/>
    </row>
    <row r="354" spans="1:26" customFormat="1" hidden="1" x14ac:dyDescent="0.3">
      <c r="A354" s="170">
        <v>43645</v>
      </c>
      <c r="B354" s="171">
        <v>43652</v>
      </c>
      <c r="C354" s="172">
        <f t="shared" si="234"/>
        <v>7</v>
      </c>
      <c r="D354" s="173" t="s">
        <v>112</v>
      </c>
      <c r="E354" s="174" t="s">
        <v>26</v>
      </c>
      <c r="F354" s="175" t="str">
        <f t="shared" si="248"/>
        <v>Aparthotel TRITON</v>
      </c>
      <c r="G354" s="174" t="s">
        <v>28</v>
      </c>
      <c r="H354" s="174" t="s">
        <v>136</v>
      </c>
      <c r="I354" s="174" t="s">
        <v>80</v>
      </c>
      <c r="J354" s="176">
        <f t="shared" si="235"/>
        <v>0.14299332697807432</v>
      </c>
      <c r="K354" s="212">
        <v>8990</v>
      </c>
      <c r="L354" s="79">
        <f t="shared" si="236"/>
        <v>11390</v>
      </c>
      <c r="M354" s="79">
        <f t="shared" si="202"/>
        <v>13980</v>
      </c>
      <c r="N354" s="88">
        <f t="shared" si="203"/>
        <v>18980</v>
      </c>
      <c r="O354" s="27">
        <v>10490</v>
      </c>
      <c r="P354" s="6">
        <f t="shared" si="237"/>
        <v>352.54901960784315</v>
      </c>
      <c r="Q354" s="7">
        <f t="shared" si="238"/>
        <v>1526.5749702835794</v>
      </c>
      <c r="R354" s="38">
        <f t="shared" si="239"/>
        <v>1576.5749702835794</v>
      </c>
      <c r="S354" s="18">
        <v>28.2</v>
      </c>
      <c r="T354" s="69">
        <v>1</v>
      </c>
      <c r="U354" s="68">
        <v>1</v>
      </c>
      <c r="W354">
        <v>2400</v>
      </c>
      <c r="X354">
        <v>4990</v>
      </c>
      <c r="Y354">
        <v>9990</v>
      </c>
      <c r="Z354" s="23"/>
    </row>
    <row r="355" spans="1:26" customFormat="1" hidden="1" x14ac:dyDescent="0.3">
      <c r="A355" s="170">
        <v>43645</v>
      </c>
      <c r="B355" s="171">
        <v>43652</v>
      </c>
      <c r="C355" s="172">
        <f t="shared" si="234"/>
        <v>7</v>
      </c>
      <c r="D355" s="173" t="s">
        <v>112</v>
      </c>
      <c r="E355" s="174" t="s">
        <v>26</v>
      </c>
      <c r="F355" s="175" t="str">
        <f t="shared" si="248"/>
        <v>Aparthotel TRITON</v>
      </c>
      <c r="G355" s="174" t="s">
        <v>28</v>
      </c>
      <c r="H355" s="174" t="s">
        <v>136</v>
      </c>
      <c r="I355" s="174" t="s">
        <v>81</v>
      </c>
      <c r="J355" s="176">
        <f t="shared" si="235"/>
        <v>4.7664442326024736E-2</v>
      </c>
      <c r="K355" s="212">
        <v>9990</v>
      </c>
      <c r="L355" s="79">
        <f t="shared" si="236"/>
        <v>12390</v>
      </c>
      <c r="M355" s="79">
        <f t="shared" si="202"/>
        <v>14980</v>
      </c>
      <c r="N355" s="88">
        <f t="shared" si="203"/>
        <v>19980</v>
      </c>
      <c r="O355" s="27">
        <v>10490</v>
      </c>
      <c r="P355" s="6">
        <f t="shared" si="237"/>
        <v>391.76470588235293</v>
      </c>
      <c r="Q355" s="7">
        <f t="shared" si="238"/>
        <v>1696.3830871115638</v>
      </c>
      <c r="R355" s="38">
        <f t="shared" si="239"/>
        <v>1746.3830871115638</v>
      </c>
      <c r="S355" s="18">
        <v>28.3</v>
      </c>
      <c r="T355" s="69">
        <v>0</v>
      </c>
      <c r="U355" s="68">
        <v>0</v>
      </c>
      <c r="W355">
        <v>2400</v>
      </c>
      <c r="X355">
        <v>4990</v>
      </c>
      <c r="Y355">
        <v>9990</v>
      </c>
      <c r="Z355" s="23"/>
    </row>
    <row r="356" spans="1:26" customFormat="1" hidden="1" x14ac:dyDescent="0.3">
      <c r="A356" s="170">
        <v>43645</v>
      </c>
      <c r="B356" s="171">
        <v>43652</v>
      </c>
      <c r="C356" s="172">
        <f t="shared" si="234"/>
        <v>7</v>
      </c>
      <c r="D356" s="173" t="s">
        <v>112</v>
      </c>
      <c r="E356" s="174" t="s">
        <v>26</v>
      </c>
      <c r="F356" s="175" t="str">
        <f t="shared" si="248"/>
        <v>Aparthotel TRITON</v>
      </c>
      <c r="G356" s="174" t="s">
        <v>28</v>
      </c>
      <c r="H356" s="174" t="s">
        <v>136</v>
      </c>
      <c r="I356" s="174" t="s">
        <v>82</v>
      </c>
      <c r="J356" s="176">
        <f t="shared" si="235"/>
        <v>7.4142724745134392E-2</v>
      </c>
      <c r="K356" s="212">
        <v>9990</v>
      </c>
      <c r="L356" s="79">
        <f t="shared" si="236"/>
        <v>12390</v>
      </c>
      <c r="M356" s="79">
        <f t="shared" si="202"/>
        <v>14980</v>
      </c>
      <c r="N356" s="88">
        <f t="shared" si="203"/>
        <v>19980</v>
      </c>
      <c r="O356" s="27">
        <v>10790</v>
      </c>
      <c r="P356" s="6">
        <f t="shared" si="237"/>
        <v>391.76470588235293</v>
      </c>
      <c r="Q356" s="7">
        <f t="shared" si="238"/>
        <v>1696.3830871115638</v>
      </c>
      <c r="R356" s="38">
        <f t="shared" si="239"/>
        <v>1746.3830871115638</v>
      </c>
      <c r="S356" s="18">
        <v>28.4</v>
      </c>
      <c r="T356" s="69">
        <v>1</v>
      </c>
      <c r="U356" s="68">
        <v>0</v>
      </c>
      <c r="W356">
        <v>2400</v>
      </c>
      <c r="X356">
        <v>4990</v>
      </c>
      <c r="Y356">
        <v>9990</v>
      </c>
      <c r="Z356" s="23"/>
    </row>
    <row r="357" spans="1:26" hidden="1" x14ac:dyDescent="0.3">
      <c r="A357" s="162">
        <v>43645</v>
      </c>
      <c r="B357" s="163">
        <v>43652</v>
      </c>
      <c r="C357" s="164">
        <f t="shared" si="234"/>
        <v>7</v>
      </c>
      <c r="D357" s="165" t="s">
        <v>112</v>
      </c>
      <c r="E357" s="166" t="s">
        <v>26</v>
      </c>
      <c r="F357" s="167" t="str">
        <f t="shared" si="248"/>
        <v>Aparthotel TRITON</v>
      </c>
      <c r="G357" s="166" t="s">
        <v>28</v>
      </c>
      <c r="H357" s="166" t="s">
        <v>136</v>
      </c>
      <c r="I357" s="166" t="s">
        <v>83</v>
      </c>
      <c r="J357" s="168">
        <f t="shared" si="235"/>
        <v>0.21758050478677116</v>
      </c>
      <c r="K357" s="169">
        <v>8990</v>
      </c>
      <c r="L357" s="70">
        <f t="shared" si="236"/>
        <v>11390</v>
      </c>
      <c r="M357" s="70">
        <f t="shared" si="202"/>
        <v>13980</v>
      </c>
      <c r="N357" s="87">
        <f t="shared" si="203"/>
        <v>18980</v>
      </c>
      <c r="O357" s="27">
        <v>11490</v>
      </c>
      <c r="P357" s="37">
        <f t="shared" si="237"/>
        <v>352.54901960784315</v>
      </c>
      <c r="Q357" s="38">
        <f t="shared" si="238"/>
        <v>1526.5749702835794</v>
      </c>
      <c r="R357" s="38">
        <f t="shared" si="239"/>
        <v>1576.5749702835794</v>
      </c>
      <c r="S357" s="18">
        <v>28.5</v>
      </c>
      <c r="T357" s="66">
        <v>2</v>
      </c>
      <c r="U357" s="67">
        <v>2</v>
      </c>
      <c r="W357" s="23">
        <v>2400</v>
      </c>
      <c r="X357">
        <v>4990</v>
      </c>
      <c r="Y357">
        <v>9990</v>
      </c>
    </row>
    <row r="358" spans="1:26" customFormat="1" hidden="1" x14ac:dyDescent="0.3">
      <c r="A358" s="170">
        <v>43645</v>
      </c>
      <c r="B358" s="171">
        <v>43652</v>
      </c>
      <c r="C358" s="172">
        <f t="shared" si="234"/>
        <v>7</v>
      </c>
      <c r="D358" s="173" t="s">
        <v>112</v>
      </c>
      <c r="E358" s="174" t="s">
        <v>26</v>
      </c>
      <c r="F358" s="175" t="str">
        <f t="shared" si="248"/>
        <v>Aparthotel TRITON</v>
      </c>
      <c r="G358" s="174" t="s">
        <v>28</v>
      </c>
      <c r="H358" s="174" t="s">
        <v>136</v>
      </c>
      <c r="I358" s="174" t="s">
        <v>84</v>
      </c>
      <c r="J358" s="176">
        <f t="shared" si="235"/>
        <v>0.21443888491779839</v>
      </c>
      <c r="K358" s="212">
        <v>10990</v>
      </c>
      <c r="L358" s="79">
        <f t="shared" si="236"/>
        <v>13390</v>
      </c>
      <c r="M358" s="79">
        <f t="shared" si="202"/>
        <v>15980</v>
      </c>
      <c r="N358" s="88">
        <f t="shared" si="203"/>
        <v>20980</v>
      </c>
      <c r="O358" s="27">
        <v>13990</v>
      </c>
      <c r="P358" s="6">
        <f t="shared" si="237"/>
        <v>430.98039215686276</v>
      </c>
      <c r="Q358" s="7">
        <f t="shared" si="238"/>
        <v>1866.1912039395481</v>
      </c>
      <c r="R358" s="38">
        <f t="shared" si="239"/>
        <v>1916.1912039395481</v>
      </c>
      <c r="S358" s="18">
        <v>28.6</v>
      </c>
      <c r="T358" s="69">
        <v>1</v>
      </c>
      <c r="U358" s="68">
        <v>1</v>
      </c>
      <c r="W358">
        <v>2400</v>
      </c>
      <c r="X358">
        <v>4990</v>
      </c>
      <c r="Y358">
        <v>9990</v>
      </c>
      <c r="Z358" s="23"/>
    </row>
    <row r="359" spans="1:26" x14ac:dyDescent="0.3">
      <c r="A359" s="94">
        <v>43645</v>
      </c>
      <c r="B359" s="51">
        <v>43652</v>
      </c>
      <c r="C359" s="33">
        <f t="shared" si="234"/>
        <v>7</v>
      </c>
      <c r="D359" s="64" t="s">
        <v>112</v>
      </c>
      <c r="E359" s="40" t="s">
        <v>14</v>
      </c>
      <c r="F359" s="154" t="str">
        <f>HYPERLINK("https://www.ckvt.cz/hotely/chorvatsko/severni-dalmacie/trogir-seget-donji/hotel-medena","Hotel MEDENA")</f>
        <v>Hotel MEDENA</v>
      </c>
      <c r="G359" s="40" t="s">
        <v>5</v>
      </c>
      <c r="H359" s="40" t="s">
        <v>136</v>
      </c>
      <c r="I359" s="40" t="s">
        <v>117</v>
      </c>
      <c r="J359" s="99">
        <f t="shared" si="235"/>
        <v>0.18198362147406733</v>
      </c>
      <c r="K359" s="210">
        <v>8990</v>
      </c>
      <c r="L359" s="34">
        <f t="shared" si="236"/>
        <v>11290</v>
      </c>
      <c r="M359" s="34">
        <f t="shared" si="202"/>
        <v>13980</v>
      </c>
      <c r="N359" s="52">
        <f t="shared" si="203"/>
        <v>18980</v>
      </c>
      <c r="O359" s="27">
        <v>10990</v>
      </c>
      <c r="P359" s="37">
        <f t="shared" si="237"/>
        <v>352.54901960784315</v>
      </c>
      <c r="Q359" s="38">
        <f t="shared" si="238"/>
        <v>1526.5749702835794</v>
      </c>
      <c r="R359" s="38">
        <f t="shared" si="239"/>
        <v>1576.5749702835794</v>
      </c>
      <c r="S359" s="20">
        <v>35.1</v>
      </c>
      <c r="T359" s="65" t="s">
        <v>126</v>
      </c>
      <c r="U359" s="65" t="s">
        <v>126</v>
      </c>
      <c r="W359" s="23">
        <v>2300</v>
      </c>
      <c r="X359">
        <v>4990</v>
      </c>
      <c r="Y359">
        <v>9990</v>
      </c>
    </row>
    <row r="360" spans="1:26" hidden="1" x14ac:dyDescent="0.3">
      <c r="A360" s="162">
        <v>43645</v>
      </c>
      <c r="B360" s="163">
        <v>43652</v>
      </c>
      <c r="C360" s="164">
        <f t="shared" si="234"/>
        <v>7</v>
      </c>
      <c r="D360" s="165" t="s">
        <v>112</v>
      </c>
      <c r="E360" s="166" t="s">
        <v>14</v>
      </c>
      <c r="F360" s="167" t="str">
        <f>HYPERLINK("https://www.ckvt.cz/hotely/chorvatsko/severni-dalmacie/trogir-seget-donji/hotel-medena","Hotel MEDENA")</f>
        <v>Hotel MEDENA</v>
      </c>
      <c r="G360" s="166" t="s">
        <v>5</v>
      </c>
      <c r="H360" s="166" t="s">
        <v>136</v>
      </c>
      <c r="I360" s="166" t="s">
        <v>33</v>
      </c>
      <c r="J360" s="168">
        <f t="shared" si="235"/>
        <v>0.18198362147406733</v>
      </c>
      <c r="K360" s="169">
        <v>8990</v>
      </c>
      <c r="L360" s="70">
        <f t="shared" si="236"/>
        <v>11290</v>
      </c>
      <c r="M360" s="70">
        <f t="shared" si="202"/>
        <v>13980</v>
      </c>
      <c r="N360" s="87">
        <f t="shared" si="203"/>
        <v>18980</v>
      </c>
      <c r="O360" s="27">
        <v>10990</v>
      </c>
      <c r="P360" s="37">
        <f t="shared" si="237"/>
        <v>352.54901960784315</v>
      </c>
      <c r="Q360" s="38">
        <f t="shared" si="238"/>
        <v>1526.5749702835794</v>
      </c>
      <c r="R360" s="38">
        <f t="shared" si="239"/>
        <v>1576.5749702835794</v>
      </c>
      <c r="S360" s="20">
        <v>35.1</v>
      </c>
      <c r="T360" s="67">
        <v>17</v>
      </c>
      <c r="U360" s="67">
        <v>17</v>
      </c>
      <c r="W360" s="23">
        <v>2300</v>
      </c>
      <c r="X360">
        <v>4990</v>
      </c>
      <c r="Y360">
        <v>9990</v>
      </c>
    </row>
    <row r="361" spans="1:26" hidden="1" x14ac:dyDescent="0.3">
      <c r="A361" s="162">
        <v>43645</v>
      </c>
      <c r="B361" s="163">
        <v>43652</v>
      </c>
      <c r="C361" s="164">
        <f t="shared" si="234"/>
        <v>7</v>
      </c>
      <c r="D361" s="165" t="s">
        <v>112</v>
      </c>
      <c r="E361" s="166" t="s">
        <v>14</v>
      </c>
      <c r="F361" s="167" t="str">
        <f>HYPERLINK("https://www.ckvt.cz/hotely/chorvatsko/severni-dalmacie/trogir-seget-donji/hotel-medena","Hotel MEDENA")</f>
        <v>Hotel MEDENA</v>
      </c>
      <c r="G361" s="166" t="s">
        <v>5</v>
      </c>
      <c r="H361" s="166" t="s">
        <v>136</v>
      </c>
      <c r="I361" s="166" t="s">
        <v>32</v>
      </c>
      <c r="J361" s="168">
        <f t="shared" si="235"/>
        <v>8.7032201914708396E-2</v>
      </c>
      <c r="K361" s="169">
        <v>10490</v>
      </c>
      <c r="L361" s="70">
        <f t="shared" si="236"/>
        <v>12790</v>
      </c>
      <c r="M361" s="70">
        <f t="shared" si="202"/>
        <v>15480</v>
      </c>
      <c r="N361" s="87">
        <f t="shared" si="203"/>
        <v>20480</v>
      </c>
      <c r="O361" s="27">
        <v>11490</v>
      </c>
      <c r="P361" s="37">
        <f t="shared" si="237"/>
        <v>411.37254901960785</v>
      </c>
      <c r="Q361" s="38">
        <f t="shared" si="238"/>
        <v>1781.2871455255561</v>
      </c>
      <c r="R361" s="38">
        <f t="shared" si="239"/>
        <v>1831.2871455255561</v>
      </c>
      <c r="S361" s="20">
        <v>35.200000000000003</v>
      </c>
      <c r="T361" s="67">
        <v>1</v>
      </c>
      <c r="U361" s="67">
        <v>1</v>
      </c>
      <c r="W361" s="23">
        <v>2300</v>
      </c>
      <c r="X361">
        <v>4990</v>
      </c>
      <c r="Y361">
        <v>9990</v>
      </c>
    </row>
    <row r="362" spans="1:26" customFormat="1" hidden="1" x14ac:dyDescent="0.3">
      <c r="A362" s="170">
        <v>43645</v>
      </c>
      <c r="B362" s="171">
        <v>43652</v>
      </c>
      <c r="C362" s="172">
        <f t="shared" si="234"/>
        <v>7</v>
      </c>
      <c r="D362" s="173" t="s">
        <v>112</v>
      </c>
      <c r="E362" s="174" t="s">
        <v>14</v>
      </c>
      <c r="F362" s="175" t="str">
        <f>HYPERLINK("https://www.ckvt.cz/hotely/chorvatsko/severni-dalmacie/trogir-seget-donji/hotel-medena","Hotel MEDENA")</f>
        <v>Hotel MEDENA</v>
      </c>
      <c r="G362" s="174" t="s">
        <v>5</v>
      </c>
      <c r="H362" s="174" t="s">
        <v>136</v>
      </c>
      <c r="I362" s="174" t="s">
        <v>42</v>
      </c>
      <c r="J362" s="176">
        <f t="shared" si="235"/>
        <v>8.3402835696413713E-2</v>
      </c>
      <c r="K362" s="212">
        <v>10990</v>
      </c>
      <c r="L362" s="79">
        <f t="shared" si="236"/>
        <v>13290</v>
      </c>
      <c r="M362" s="79">
        <f t="shared" si="202"/>
        <v>15980</v>
      </c>
      <c r="N362" s="88">
        <f t="shared" si="203"/>
        <v>20980</v>
      </c>
      <c r="O362" s="27">
        <v>11990</v>
      </c>
      <c r="P362" s="6">
        <f t="shared" si="237"/>
        <v>430.98039215686276</v>
      </c>
      <c r="Q362" s="7">
        <f t="shared" si="238"/>
        <v>1866.1912039395481</v>
      </c>
      <c r="R362" s="38">
        <f t="shared" si="239"/>
        <v>1916.1912039395481</v>
      </c>
      <c r="S362" s="20">
        <v>35.299999999999997</v>
      </c>
      <c r="T362" s="68">
        <v>0</v>
      </c>
      <c r="U362" s="68">
        <v>0</v>
      </c>
      <c r="W362">
        <v>2300</v>
      </c>
      <c r="X362">
        <v>4990</v>
      </c>
      <c r="Y362">
        <v>9990</v>
      </c>
      <c r="Z362" s="23"/>
    </row>
    <row r="363" spans="1:26" hidden="1" x14ac:dyDescent="0.3">
      <c r="A363" s="162">
        <v>43645</v>
      </c>
      <c r="B363" s="163">
        <v>43652</v>
      </c>
      <c r="C363" s="164">
        <f t="shared" si="234"/>
        <v>7</v>
      </c>
      <c r="D363" s="165" t="s">
        <v>112</v>
      </c>
      <c r="E363" s="166" t="s">
        <v>14</v>
      </c>
      <c r="F363" s="167" t="str">
        <f>HYPERLINK("https://www.ckvt.cz/hotely/chorvatsko/severni-dalmacie/trogir-seget-donji/hotel-medena","Hotel MEDENA")</f>
        <v>Hotel MEDENA</v>
      </c>
      <c r="G363" s="166" t="s">
        <v>5</v>
      </c>
      <c r="H363" s="166" t="s">
        <v>136</v>
      </c>
      <c r="I363" s="166" t="s">
        <v>54</v>
      </c>
      <c r="J363" s="168">
        <f t="shared" si="235"/>
        <v>7.6982294072363344E-2</v>
      </c>
      <c r="K363" s="169">
        <v>11990</v>
      </c>
      <c r="L363" s="70">
        <f t="shared" si="236"/>
        <v>14290</v>
      </c>
      <c r="M363" s="70">
        <f t="shared" si="202"/>
        <v>16980</v>
      </c>
      <c r="N363" s="87">
        <f t="shared" si="203"/>
        <v>21980</v>
      </c>
      <c r="O363" s="27">
        <v>12990</v>
      </c>
      <c r="P363" s="37">
        <f t="shared" si="237"/>
        <v>470.19607843137254</v>
      </c>
      <c r="Q363" s="38">
        <f t="shared" si="238"/>
        <v>2035.9993207675327</v>
      </c>
      <c r="R363" s="38">
        <f t="shared" si="239"/>
        <v>2085.9993207675325</v>
      </c>
      <c r="S363" s="20">
        <v>35.4</v>
      </c>
      <c r="T363" s="67">
        <v>2</v>
      </c>
      <c r="U363" s="67">
        <v>2</v>
      </c>
      <c r="W363" s="23">
        <v>2300</v>
      </c>
      <c r="X363">
        <v>4990</v>
      </c>
      <c r="Y363">
        <v>9990</v>
      </c>
    </row>
    <row r="364" spans="1:26" x14ac:dyDescent="0.3">
      <c r="A364" s="94">
        <v>43645</v>
      </c>
      <c r="B364" s="51">
        <v>43652</v>
      </c>
      <c r="C364" s="33">
        <f t="shared" si="234"/>
        <v>7</v>
      </c>
      <c r="D364" s="64" t="s">
        <v>112</v>
      </c>
      <c r="E364" s="40" t="s">
        <v>16</v>
      </c>
      <c r="F364" s="154" t="str">
        <f>HYPERLINK("https://www.ckvt.cz/hotely/chorvatsko/stredni-dalmacie/omis/hotel-brzet","Hotel BRZET")</f>
        <v>Hotel BRZET</v>
      </c>
      <c r="G364" s="40" t="s">
        <v>5</v>
      </c>
      <c r="H364" s="40" t="s">
        <v>136</v>
      </c>
      <c r="I364" s="40" t="s">
        <v>117</v>
      </c>
      <c r="J364" s="99">
        <f t="shared" si="235"/>
        <v>0.1740644038294169</v>
      </c>
      <c r="K364" s="210">
        <v>9490</v>
      </c>
      <c r="L364" s="34">
        <f t="shared" si="236"/>
        <v>11890</v>
      </c>
      <c r="M364" s="34">
        <f t="shared" si="202"/>
        <v>14480</v>
      </c>
      <c r="N364" s="52">
        <f t="shared" si="203"/>
        <v>19480</v>
      </c>
      <c r="O364" s="27">
        <v>11490</v>
      </c>
      <c r="P364" s="37">
        <f t="shared" si="237"/>
        <v>372.15686274509807</v>
      </c>
      <c r="Q364" s="38">
        <f t="shared" si="238"/>
        <v>1611.4790286975717</v>
      </c>
      <c r="R364" s="38">
        <f t="shared" si="239"/>
        <v>1661.4790286975717</v>
      </c>
      <c r="S364" s="18">
        <v>36.1</v>
      </c>
      <c r="T364" s="65" t="s">
        <v>126</v>
      </c>
      <c r="U364" s="65" t="s">
        <v>126</v>
      </c>
      <c r="W364" s="23">
        <v>2400</v>
      </c>
      <c r="X364">
        <v>4990</v>
      </c>
      <c r="Y364">
        <v>9990</v>
      </c>
    </row>
    <row r="365" spans="1:26" hidden="1" x14ac:dyDescent="0.3">
      <c r="A365" s="162">
        <v>43645</v>
      </c>
      <c r="B365" s="163">
        <v>43652</v>
      </c>
      <c r="C365" s="164">
        <f t="shared" si="234"/>
        <v>7</v>
      </c>
      <c r="D365" s="165" t="s">
        <v>112</v>
      </c>
      <c r="E365" s="166" t="s">
        <v>16</v>
      </c>
      <c r="F365" s="167" t="str">
        <f>HYPERLINK("https://www.ckvt.cz/hotely/chorvatsko/stredni-dalmacie/omis/hotel-brzet","Hotel BRZET")</f>
        <v>Hotel BRZET</v>
      </c>
      <c r="G365" s="166" t="s">
        <v>5</v>
      </c>
      <c r="H365" s="166" t="s">
        <v>136</v>
      </c>
      <c r="I365" s="166" t="s">
        <v>33</v>
      </c>
      <c r="J365" s="168">
        <f t="shared" si="235"/>
        <v>0.1740644038294169</v>
      </c>
      <c r="K365" s="169">
        <v>9490</v>
      </c>
      <c r="L365" s="70">
        <f t="shared" si="236"/>
        <v>11890</v>
      </c>
      <c r="M365" s="70">
        <f t="shared" si="202"/>
        <v>14480</v>
      </c>
      <c r="N365" s="87">
        <f t="shared" si="203"/>
        <v>19480</v>
      </c>
      <c r="O365" s="27">
        <v>11490</v>
      </c>
      <c r="P365" s="37">
        <f t="shared" si="237"/>
        <v>372.15686274509807</v>
      </c>
      <c r="Q365" s="38">
        <f t="shared" si="238"/>
        <v>1611.4790286975717</v>
      </c>
      <c r="R365" s="38">
        <f t="shared" si="239"/>
        <v>1661.4790286975717</v>
      </c>
      <c r="S365" s="18">
        <v>36.1</v>
      </c>
      <c r="T365" s="66">
        <v>2</v>
      </c>
      <c r="U365" s="67">
        <v>2</v>
      </c>
      <c r="V365" s="23">
        <v>9990</v>
      </c>
      <c r="W365" s="23">
        <v>2400</v>
      </c>
      <c r="X365">
        <v>4990</v>
      </c>
      <c r="Y365">
        <v>9990</v>
      </c>
    </row>
    <row r="366" spans="1:26" customFormat="1" hidden="1" x14ac:dyDescent="0.3">
      <c r="A366" s="170">
        <v>43645</v>
      </c>
      <c r="B366" s="171">
        <v>43652</v>
      </c>
      <c r="C366" s="172">
        <f t="shared" si="234"/>
        <v>7</v>
      </c>
      <c r="D366" s="173" t="s">
        <v>112</v>
      </c>
      <c r="E366" s="174" t="s">
        <v>16</v>
      </c>
      <c r="F366" s="175" t="str">
        <f>HYPERLINK("https://www.ckvt.cz/hotely/chorvatsko/stredni-dalmacie/omis/hotel-brzet","Hotel BRZET")</f>
        <v>Hotel BRZET</v>
      </c>
      <c r="G366" s="174" t="s">
        <v>5</v>
      </c>
      <c r="H366" s="174" t="s">
        <v>136</v>
      </c>
      <c r="I366" s="174" t="s">
        <v>32</v>
      </c>
      <c r="J366" s="176">
        <f t="shared" si="235"/>
        <v>0.20850708924103423</v>
      </c>
      <c r="K366" s="212">
        <v>9490</v>
      </c>
      <c r="L366" s="79">
        <f t="shared" si="236"/>
        <v>11890</v>
      </c>
      <c r="M366" s="79">
        <f t="shared" si="202"/>
        <v>14480</v>
      </c>
      <c r="N366" s="88">
        <f t="shared" si="203"/>
        <v>19480</v>
      </c>
      <c r="O366" s="27">
        <v>11990</v>
      </c>
      <c r="P366" s="6">
        <f t="shared" si="237"/>
        <v>372.15686274509807</v>
      </c>
      <c r="Q366" s="7">
        <f t="shared" si="238"/>
        <v>1611.4790286975717</v>
      </c>
      <c r="R366" s="38">
        <f t="shared" si="239"/>
        <v>1661.4790286975717</v>
      </c>
      <c r="S366" s="18">
        <v>36.200000000000003</v>
      </c>
      <c r="T366" s="69">
        <v>6</v>
      </c>
      <c r="U366" s="68">
        <v>6</v>
      </c>
      <c r="W366">
        <v>2400</v>
      </c>
      <c r="X366">
        <v>4990</v>
      </c>
      <c r="Y366">
        <v>9990</v>
      </c>
      <c r="Z366" s="23"/>
    </row>
    <row r="367" spans="1:26" x14ac:dyDescent="0.3">
      <c r="A367" s="94">
        <v>43645</v>
      </c>
      <c r="B367" s="51">
        <v>43652</v>
      </c>
      <c r="C367" s="33">
        <f>B367-A367</f>
        <v>7</v>
      </c>
      <c r="D367" s="64" t="s">
        <v>112</v>
      </c>
      <c r="E367" s="40" t="s">
        <v>17</v>
      </c>
      <c r="F367" s="154" t="str">
        <f>HYPERLINK("https://www.ckvt.cz/hotely/chorvatsko/stredni-dalmacie/baska-voda/rodinne-bungalovy-neptun-klub-baska-voda","Rodinné bung. BAŠKA VODA")</f>
        <v>Rodinné bung. BAŠKA VODA</v>
      </c>
      <c r="G367" s="40" t="s">
        <v>29</v>
      </c>
      <c r="H367" s="40" t="s">
        <v>137</v>
      </c>
      <c r="I367" s="40" t="s">
        <v>117</v>
      </c>
      <c r="J367" s="99">
        <f>1-(K367/O367)</f>
        <v>0.1740644038294169</v>
      </c>
      <c r="K367" s="210">
        <v>9490</v>
      </c>
      <c r="L367" s="34">
        <f t="shared" si="236"/>
        <v>11890</v>
      </c>
      <c r="M367" s="34">
        <f t="shared" ref="M367:M374" si="249">K367+X367</f>
        <v>14480</v>
      </c>
      <c r="N367" s="52">
        <f t="shared" ref="N367:N374" si="250">K367+Y367</f>
        <v>19480</v>
      </c>
      <c r="O367" s="27">
        <v>11490</v>
      </c>
      <c r="P367" s="37">
        <f t="shared" ref="P367:P377" si="251">K367/25.5</f>
        <v>372.15686274509807</v>
      </c>
      <c r="Q367" s="38">
        <f t="shared" ref="Q367:Q377" si="252">K367/5.889</f>
        <v>1611.4790286975717</v>
      </c>
      <c r="R367" s="38">
        <f>(C367+1)*6.25+Q367</f>
        <v>1661.4790286975717</v>
      </c>
      <c r="S367" s="18">
        <v>33.1</v>
      </c>
      <c r="T367" s="65" t="s">
        <v>126</v>
      </c>
      <c r="U367" s="65" t="s">
        <v>126</v>
      </c>
      <c r="W367" s="23">
        <v>2400</v>
      </c>
      <c r="X367">
        <v>4990</v>
      </c>
      <c r="Y367">
        <v>9990</v>
      </c>
    </row>
    <row r="368" spans="1:26" hidden="1" x14ac:dyDescent="0.3">
      <c r="A368" s="162">
        <v>43645</v>
      </c>
      <c r="B368" s="163">
        <v>43652</v>
      </c>
      <c r="C368" s="164">
        <f>B368-A368</f>
        <v>7</v>
      </c>
      <c r="D368" s="165" t="s">
        <v>112</v>
      </c>
      <c r="E368" s="166" t="s">
        <v>17</v>
      </c>
      <c r="F368" s="167" t="str">
        <f>HYPERLINK("https://www.ckvt.cz/hotely/chorvatsko/stredni-dalmacie/baska-voda/rodinne-bungalovy-neptun-klub-baska-voda","Rodinné bung. BAŠKA VODA")</f>
        <v>Rodinné bung. BAŠKA VODA</v>
      </c>
      <c r="G368" s="166" t="s">
        <v>29</v>
      </c>
      <c r="H368" s="166" t="s">
        <v>137</v>
      </c>
      <c r="I368" s="166" t="s">
        <v>30</v>
      </c>
      <c r="J368" s="168">
        <f>1-(K368/O368)</f>
        <v>0.1740644038294169</v>
      </c>
      <c r="K368" s="169">
        <v>9490</v>
      </c>
      <c r="L368" s="70">
        <f t="shared" si="236"/>
        <v>11890</v>
      </c>
      <c r="M368" s="70">
        <f t="shared" si="249"/>
        <v>14480</v>
      </c>
      <c r="N368" s="87">
        <f t="shared" si="250"/>
        <v>19480</v>
      </c>
      <c r="O368" s="27">
        <v>11490</v>
      </c>
      <c r="P368" s="37">
        <f t="shared" si="251"/>
        <v>372.15686274509807</v>
      </c>
      <c r="Q368" s="38">
        <f t="shared" si="252"/>
        <v>1611.4790286975717</v>
      </c>
      <c r="R368" s="38">
        <f>(C368+1)*6.25+Q368</f>
        <v>1661.4790286975717</v>
      </c>
      <c r="S368" s="18">
        <v>33.1</v>
      </c>
      <c r="T368" s="66">
        <v>8</v>
      </c>
      <c r="U368" s="67">
        <v>10</v>
      </c>
      <c r="W368" s="23">
        <v>2400</v>
      </c>
      <c r="X368">
        <v>4990</v>
      </c>
      <c r="Y368">
        <v>9990</v>
      </c>
    </row>
    <row r="369" spans="1:26" hidden="1" x14ac:dyDescent="0.3">
      <c r="A369" s="162">
        <v>43645</v>
      </c>
      <c r="B369" s="163">
        <v>43652</v>
      </c>
      <c r="C369" s="164">
        <f>B369-A369</f>
        <v>7</v>
      </c>
      <c r="D369" s="165" t="s">
        <v>112</v>
      </c>
      <c r="E369" s="166" t="s">
        <v>17</v>
      </c>
      <c r="F369" s="167" t="str">
        <f>HYPERLINK("https://www.ckvt.cz/hotely/chorvatsko/stredni-dalmacie/baska-voda/rodinne-bungalovy-neptun-klub-baska-voda","Rodinné bung. BAŠKA VODA")</f>
        <v>Rodinné bung. BAŠKA VODA</v>
      </c>
      <c r="G369" s="166" t="s">
        <v>29</v>
      </c>
      <c r="H369" s="166" t="s">
        <v>137</v>
      </c>
      <c r="I369" s="166" t="s">
        <v>43</v>
      </c>
      <c r="J369" s="168">
        <f>1-(K369/O369)</f>
        <v>0.16012810248198561</v>
      </c>
      <c r="K369" s="169">
        <v>10490</v>
      </c>
      <c r="L369" s="70">
        <f t="shared" si="236"/>
        <v>12890</v>
      </c>
      <c r="M369" s="70">
        <f t="shared" si="249"/>
        <v>15480</v>
      </c>
      <c r="N369" s="87">
        <f t="shared" si="250"/>
        <v>20480</v>
      </c>
      <c r="O369" s="27">
        <v>12490</v>
      </c>
      <c r="P369" s="37">
        <f t="shared" si="251"/>
        <v>411.37254901960785</v>
      </c>
      <c r="Q369" s="38">
        <f t="shared" si="252"/>
        <v>1781.2871455255561</v>
      </c>
      <c r="R369" s="38">
        <f>(C369+1)*6.25+Q369</f>
        <v>1831.2871455255561</v>
      </c>
      <c r="S369" s="18">
        <v>33.200000000000003</v>
      </c>
      <c r="T369" s="66">
        <v>5</v>
      </c>
      <c r="U369" s="67">
        <v>3</v>
      </c>
      <c r="W369" s="23">
        <v>2400</v>
      </c>
      <c r="X369">
        <v>4990</v>
      </c>
      <c r="Y369">
        <v>9990</v>
      </c>
    </row>
    <row r="370" spans="1:26" customFormat="1" hidden="1" x14ac:dyDescent="0.3">
      <c r="A370" s="170">
        <v>43645</v>
      </c>
      <c r="B370" s="171">
        <v>43652</v>
      </c>
      <c r="C370" s="172">
        <f>B370-A370</f>
        <v>7</v>
      </c>
      <c r="D370" s="173" t="s">
        <v>112</v>
      </c>
      <c r="E370" s="174" t="s">
        <v>17</v>
      </c>
      <c r="F370" s="175" t="str">
        <f>HYPERLINK("https://www.ckvt.cz/hotely/chorvatsko/stredni-dalmacie/baska-voda/rodinne-bungalovy-neptun-klub-baska-voda","Rodinné bung. BAŠKA VODA")</f>
        <v>Rodinné bung. BAŠKA VODA</v>
      </c>
      <c r="G370" s="174" t="s">
        <v>29</v>
      </c>
      <c r="H370" s="174" t="s">
        <v>137</v>
      </c>
      <c r="I370" s="174" t="s">
        <v>44</v>
      </c>
      <c r="J370" s="176">
        <f>1-(K370/O370)</f>
        <v>0.15396458814472669</v>
      </c>
      <c r="K370" s="212">
        <v>10990</v>
      </c>
      <c r="L370" s="79">
        <f t="shared" si="236"/>
        <v>13390</v>
      </c>
      <c r="M370" s="79">
        <f t="shared" si="249"/>
        <v>15980</v>
      </c>
      <c r="N370" s="88">
        <f t="shared" si="250"/>
        <v>20980</v>
      </c>
      <c r="O370" s="27">
        <v>12990</v>
      </c>
      <c r="P370" s="6">
        <f t="shared" si="251"/>
        <v>430.98039215686276</v>
      </c>
      <c r="Q370" s="7">
        <f t="shared" si="252"/>
        <v>1866.1912039395481</v>
      </c>
      <c r="R370" s="38">
        <f>(C370+1)*6.25+Q370</f>
        <v>1916.1912039395481</v>
      </c>
      <c r="S370" s="18">
        <v>33.4</v>
      </c>
      <c r="T370" s="69">
        <v>14</v>
      </c>
      <c r="U370" s="68">
        <v>14</v>
      </c>
      <c r="W370">
        <v>2400</v>
      </c>
      <c r="X370">
        <v>4990</v>
      </c>
      <c r="Y370">
        <v>9990</v>
      </c>
      <c r="Z370" s="23"/>
    </row>
    <row r="371" spans="1:26" hidden="1" x14ac:dyDescent="0.3">
      <c r="A371" s="162">
        <v>43645</v>
      </c>
      <c r="B371" s="163">
        <v>43652</v>
      </c>
      <c r="C371" s="164">
        <f>B371-A371</f>
        <v>7</v>
      </c>
      <c r="D371" s="165" t="s">
        <v>112</v>
      </c>
      <c r="E371" s="166" t="s">
        <v>17</v>
      </c>
      <c r="F371" s="167" t="str">
        <f>HYPERLINK("https://www.ckvt.cz/hotely/chorvatsko/stredni-dalmacie/baska-voda/rodinne-bungalovy-neptun-klub-baska-voda","Rodinné bung. BAŠKA VODA")</f>
        <v>Rodinné bung. BAŠKA VODA</v>
      </c>
      <c r="G371" s="166" t="s">
        <v>29</v>
      </c>
      <c r="H371" s="166" t="s">
        <v>137</v>
      </c>
      <c r="I371" s="166" t="s">
        <v>45</v>
      </c>
      <c r="J371" s="168">
        <f>1-(K371/O371)</f>
        <v>0.14295925661186559</v>
      </c>
      <c r="K371" s="169">
        <v>11990</v>
      </c>
      <c r="L371" s="70">
        <f t="shared" si="236"/>
        <v>14390</v>
      </c>
      <c r="M371" s="70">
        <f t="shared" si="249"/>
        <v>16980</v>
      </c>
      <c r="N371" s="87">
        <f t="shared" si="250"/>
        <v>21980</v>
      </c>
      <c r="O371" s="27">
        <v>13990</v>
      </c>
      <c r="P371" s="37">
        <f t="shared" si="251"/>
        <v>470.19607843137254</v>
      </c>
      <c r="Q371" s="38">
        <f t="shared" si="252"/>
        <v>2035.9993207675327</v>
      </c>
      <c r="R371" s="38">
        <f>(C371+1)*6.25+Q371</f>
        <v>2085.9993207675325</v>
      </c>
      <c r="S371" s="18">
        <v>33.5</v>
      </c>
      <c r="T371" s="66">
        <v>11</v>
      </c>
      <c r="U371" s="67">
        <v>11</v>
      </c>
      <c r="W371" s="23">
        <v>2400</v>
      </c>
      <c r="X371">
        <v>4990</v>
      </c>
      <c r="Y371">
        <v>9990</v>
      </c>
    </row>
    <row r="372" spans="1:26" x14ac:dyDescent="0.3">
      <c r="A372" s="94">
        <v>43645</v>
      </c>
      <c r="B372" s="51">
        <v>43652</v>
      </c>
      <c r="C372" s="33">
        <f t="shared" ref="C372:C389" si="253">B372-A372</f>
        <v>7</v>
      </c>
      <c r="D372" s="64" t="s">
        <v>112</v>
      </c>
      <c r="E372" s="40" t="s">
        <v>20</v>
      </c>
      <c r="F372" s="154" t="str">
        <f>HYPERLINK("https://www.ckvt.cz/hotely/chorvatsko/stredni-dalmacie/gradac/depandance-laguna-b","Depandance LAGUNA B")</f>
        <v>Depandance LAGUNA B</v>
      </c>
      <c r="G372" s="40" t="s">
        <v>29</v>
      </c>
      <c r="H372" s="40" t="s">
        <v>137</v>
      </c>
      <c r="I372" s="40" t="s">
        <v>117</v>
      </c>
      <c r="J372" s="99">
        <f t="shared" ref="J372:J389" si="254">1-(K372/O372)</f>
        <v>0.1740644038294169</v>
      </c>
      <c r="K372" s="210">
        <v>9490</v>
      </c>
      <c r="L372" s="34">
        <f t="shared" si="236"/>
        <v>11890</v>
      </c>
      <c r="M372" s="34">
        <f t="shared" si="249"/>
        <v>14480</v>
      </c>
      <c r="N372" s="52">
        <f t="shared" si="250"/>
        <v>19480</v>
      </c>
      <c r="O372" s="27">
        <v>11490</v>
      </c>
      <c r="P372" s="37">
        <f t="shared" si="251"/>
        <v>372.15686274509807</v>
      </c>
      <c r="Q372" s="38">
        <f t="shared" si="252"/>
        <v>1611.4790286975717</v>
      </c>
      <c r="R372" s="38">
        <f t="shared" ref="R372:R389" si="255">(C372+1)*6.25+Q372</f>
        <v>1661.4790286975717</v>
      </c>
      <c r="S372" s="20">
        <v>32.1</v>
      </c>
      <c r="T372" s="65" t="s">
        <v>126</v>
      </c>
      <c r="U372" s="65" t="s">
        <v>126</v>
      </c>
      <c r="W372" s="23">
        <v>2400</v>
      </c>
      <c r="X372">
        <v>4990</v>
      </c>
      <c r="Y372">
        <v>9990</v>
      </c>
    </row>
    <row r="373" spans="1:26" hidden="1" x14ac:dyDescent="0.3">
      <c r="A373" s="162">
        <v>43645</v>
      </c>
      <c r="B373" s="163">
        <v>43652</v>
      </c>
      <c r="C373" s="164">
        <f t="shared" si="253"/>
        <v>7</v>
      </c>
      <c r="D373" s="165" t="s">
        <v>112</v>
      </c>
      <c r="E373" s="166" t="s">
        <v>20</v>
      </c>
      <c r="F373" s="167" t="str">
        <f>HYPERLINK("https://www.ckvt.cz/hotely/chorvatsko/stredni-dalmacie/gradac/depandance-laguna-b","Depandance LAGUNA B")</f>
        <v>Depandance LAGUNA B</v>
      </c>
      <c r="G373" s="166" t="s">
        <v>29</v>
      </c>
      <c r="H373" s="166" t="s">
        <v>137</v>
      </c>
      <c r="I373" s="166" t="s">
        <v>36</v>
      </c>
      <c r="J373" s="168">
        <f t="shared" si="254"/>
        <v>0.20850708924103423</v>
      </c>
      <c r="K373" s="169">
        <v>9490</v>
      </c>
      <c r="L373" s="70">
        <f t="shared" si="236"/>
        <v>11890</v>
      </c>
      <c r="M373" s="70">
        <f t="shared" si="249"/>
        <v>14480</v>
      </c>
      <c r="N373" s="87">
        <f t="shared" si="250"/>
        <v>19480</v>
      </c>
      <c r="O373" s="27">
        <v>11990</v>
      </c>
      <c r="P373" s="37">
        <f t="shared" si="251"/>
        <v>372.15686274509807</v>
      </c>
      <c r="Q373" s="38">
        <f t="shared" si="252"/>
        <v>1611.4790286975717</v>
      </c>
      <c r="R373" s="38">
        <f t="shared" si="255"/>
        <v>1661.4790286975717</v>
      </c>
      <c r="S373" s="20">
        <v>32.1</v>
      </c>
      <c r="T373" s="67">
        <v>4</v>
      </c>
      <c r="U373" s="67">
        <v>4</v>
      </c>
      <c r="V373" s="23">
        <v>9290</v>
      </c>
      <c r="W373" s="23">
        <v>2400</v>
      </c>
      <c r="X373">
        <v>4990</v>
      </c>
      <c r="Y373">
        <v>9990</v>
      </c>
    </row>
    <row r="374" spans="1:26" hidden="1" x14ac:dyDescent="0.3">
      <c r="A374" s="162">
        <v>43645</v>
      </c>
      <c r="B374" s="163">
        <v>43652</v>
      </c>
      <c r="C374" s="164">
        <f t="shared" si="253"/>
        <v>7</v>
      </c>
      <c r="D374" s="165" t="s">
        <v>112</v>
      </c>
      <c r="E374" s="166" t="s">
        <v>20</v>
      </c>
      <c r="F374" s="167" t="str">
        <f>HYPERLINK("https://www.ckvt.cz/hotely/chorvatsko/stredni-dalmacie/gradac/depandance-laguna-b","Depandance LAGUNA B")</f>
        <v>Depandance LAGUNA B</v>
      </c>
      <c r="G374" s="166" t="s">
        <v>29</v>
      </c>
      <c r="H374" s="166" t="s">
        <v>137</v>
      </c>
      <c r="I374" s="166" t="s">
        <v>33</v>
      </c>
      <c r="J374" s="168">
        <f t="shared" si="254"/>
        <v>0.1740644038294169</v>
      </c>
      <c r="K374" s="169">
        <v>9490</v>
      </c>
      <c r="L374" s="70">
        <f t="shared" si="236"/>
        <v>11890</v>
      </c>
      <c r="M374" s="70">
        <f t="shared" si="249"/>
        <v>14480</v>
      </c>
      <c r="N374" s="87">
        <f t="shared" si="250"/>
        <v>19480</v>
      </c>
      <c r="O374" s="27">
        <v>11490</v>
      </c>
      <c r="P374" s="37">
        <f t="shared" si="251"/>
        <v>372.15686274509807</v>
      </c>
      <c r="Q374" s="38">
        <f t="shared" si="252"/>
        <v>1611.4790286975717</v>
      </c>
      <c r="R374" s="38">
        <f t="shared" si="255"/>
        <v>1661.4790286975717</v>
      </c>
      <c r="S374" s="20">
        <v>32.200000000000003</v>
      </c>
      <c r="T374" s="67">
        <v>5</v>
      </c>
      <c r="U374" s="67">
        <v>4</v>
      </c>
      <c r="W374" s="23">
        <v>2400</v>
      </c>
      <c r="X374">
        <v>4990</v>
      </c>
      <c r="Y374">
        <v>9990</v>
      </c>
    </row>
    <row r="375" spans="1:26" x14ac:dyDescent="0.3">
      <c r="A375" s="94">
        <v>43645</v>
      </c>
      <c r="B375" s="51">
        <v>43652</v>
      </c>
      <c r="C375" s="33">
        <f>B375-A375</f>
        <v>7</v>
      </c>
      <c r="D375" s="64" t="s">
        <v>112</v>
      </c>
      <c r="E375" s="40" t="s">
        <v>20</v>
      </c>
      <c r="F375" s="154" t="str">
        <f>HYPERLINK("https://www.ckvt.cz/hotely/chorvatsko/stredni-dalmacie/gradac/depandance-laguna-a","Depandance LAGUNA A")</f>
        <v>Depandance LAGUNA A</v>
      </c>
      <c r="G375" s="40" t="s">
        <v>29</v>
      </c>
      <c r="H375" s="40" t="s">
        <v>137</v>
      </c>
      <c r="I375" s="40" t="s">
        <v>117</v>
      </c>
      <c r="J375" s="99">
        <f>1-(K375/O375)</f>
        <v>0.20850708924103423</v>
      </c>
      <c r="K375" s="210">
        <v>9490</v>
      </c>
      <c r="L375" s="34">
        <f>K375+W375</f>
        <v>11890</v>
      </c>
      <c r="M375" s="34">
        <f>K375+X375</f>
        <v>14480</v>
      </c>
      <c r="N375" s="52">
        <f>K375+Y375</f>
        <v>19480</v>
      </c>
      <c r="O375" s="27">
        <v>11990</v>
      </c>
      <c r="P375" s="37">
        <f t="shared" si="251"/>
        <v>372.15686274509807</v>
      </c>
      <c r="Q375" s="38">
        <f t="shared" si="252"/>
        <v>1611.4790286975717</v>
      </c>
      <c r="R375" s="38">
        <f>(C375+1)*6.25+Q375</f>
        <v>1661.4790286975717</v>
      </c>
      <c r="S375" s="20">
        <v>34.1</v>
      </c>
      <c r="T375" s="65" t="s">
        <v>126</v>
      </c>
      <c r="U375" s="65" t="s">
        <v>126</v>
      </c>
      <c r="W375" s="23">
        <v>2400</v>
      </c>
      <c r="X375">
        <v>4990</v>
      </c>
      <c r="Y375">
        <v>9990</v>
      </c>
    </row>
    <row r="376" spans="1:26" hidden="1" x14ac:dyDescent="0.3">
      <c r="A376" s="162">
        <v>43645</v>
      </c>
      <c r="B376" s="163">
        <v>43652</v>
      </c>
      <c r="C376" s="164">
        <f>B376-A376</f>
        <v>7</v>
      </c>
      <c r="D376" s="165" t="s">
        <v>112</v>
      </c>
      <c r="E376" s="166" t="s">
        <v>20</v>
      </c>
      <c r="F376" s="167" t="str">
        <f>HYPERLINK("https://www.ckvt.cz/hotely/chorvatsko/stredni-dalmacie/gradac/depandance-laguna-a","Depandance LAGUNA A")</f>
        <v>Depandance LAGUNA A</v>
      </c>
      <c r="G376" s="166" t="s">
        <v>29</v>
      </c>
      <c r="H376" s="166" t="s">
        <v>137</v>
      </c>
      <c r="I376" s="166" t="s">
        <v>33</v>
      </c>
      <c r="J376" s="168">
        <f>1-(K376/O376)</f>
        <v>0.20850708924103423</v>
      </c>
      <c r="K376" s="169">
        <v>9490</v>
      </c>
      <c r="L376" s="70">
        <f>K376+W376</f>
        <v>11890</v>
      </c>
      <c r="M376" s="70">
        <f>K376+X376</f>
        <v>14480</v>
      </c>
      <c r="N376" s="87">
        <f>K376+Y376</f>
        <v>19480</v>
      </c>
      <c r="O376" s="27">
        <v>11990</v>
      </c>
      <c r="P376" s="37">
        <f t="shared" si="251"/>
        <v>372.15686274509807</v>
      </c>
      <c r="Q376" s="38">
        <f t="shared" si="252"/>
        <v>1611.4790286975717</v>
      </c>
      <c r="R376" s="38">
        <f>(C376+1)*6.25+Q376</f>
        <v>1661.4790286975717</v>
      </c>
      <c r="S376" s="20">
        <v>34.1</v>
      </c>
      <c r="T376" s="67">
        <v>8</v>
      </c>
      <c r="U376" s="67">
        <v>8</v>
      </c>
      <c r="V376" s="23">
        <v>9290</v>
      </c>
      <c r="W376" s="23">
        <v>2400</v>
      </c>
      <c r="X376">
        <v>4990</v>
      </c>
      <c r="Y376">
        <v>9990</v>
      </c>
    </row>
    <row r="377" spans="1:26" hidden="1" x14ac:dyDescent="0.3">
      <c r="A377" s="162">
        <v>43645</v>
      </c>
      <c r="B377" s="163">
        <v>43652</v>
      </c>
      <c r="C377" s="164">
        <f>B377-A377</f>
        <v>7</v>
      </c>
      <c r="D377" s="165" t="s">
        <v>112</v>
      </c>
      <c r="E377" s="166" t="s">
        <v>20</v>
      </c>
      <c r="F377" s="167" t="str">
        <f>HYPERLINK("https://www.ckvt.cz/hotely/chorvatsko/stredni-dalmacie/gradac/depandance-laguna-a","Depandance LAGUNA A")</f>
        <v>Depandance LAGUNA A</v>
      </c>
      <c r="G377" s="166" t="s">
        <v>29</v>
      </c>
      <c r="H377" s="166" t="s">
        <v>137</v>
      </c>
      <c r="I377" s="166" t="s">
        <v>32</v>
      </c>
      <c r="J377" s="168">
        <f>1-(K377/O377)</f>
        <v>0.24019215372297842</v>
      </c>
      <c r="K377" s="169">
        <v>9490</v>
      </c>
      <c r="L377" s="70">
        <f>K377+W377</f>
        <v>11890</v>
      </c>
      <c r="M377" s="70">
        <f>K377+X377</f>
        <v>14480</v>
      </c>
      <c r="N377" s="87">
        <f>K377+Y377</f>
        <v>19480</v>
      </c>
      <c r="O377" s="27">
        <v>12490</v>
      </c>
      <c r="P377" s="37">
        <f t="shared" si="251"/>
        <v>372.15686274509807</v>
      </c>
      <c r="Q377" s="38">
        <f t="shared" si="252"/>
        <v>1611.4790286975717</v>
      </c>
      <c r="R377" s="38">
        <f>(C377+1)*6.25+Q377</f>
        <v>1661.4790286975717</v>
      </c>
      <c r="S377" s="20">
        <v>34.200000000000003</v>
      </c>
      <c r="T377" s="67">
        <v>8</v>
      </c>
      <c r="U377" s="67">
        <v>8</v>
      </c>
      <c r="W377" s="23">
        <v>2400</v>
      </c>
      <c r="X377">
        <v>4990</v>
      </c>
      <c r="Y377">
        <v>9990</v>
      </c>
    </row>
    <row r="378" spans="1:26" customFormat="1" x14ac:dyDescent="0.3">
      <c r="A378" s="95">
        <v>43645</v>
      </c>
      <c r="B378" s="4">
        <v>43652</v>
      </c>
      <c r="C378" s="2">
        <f t="shared" si="253"/>
        <v>7</v>
      </c>
      <c r="D378" s="92" t="s">
        <v>112</v>
      </c>
      <c r="E378" s="1" t="s">
        <v>26</v>
      </c>
      <c r="F378" s="155" t="str">
        <f t="shared" ref="F378:F384" si="256">HYPERLINK("https://www.ckvt.cz/hotely/chorvatsko/stredni-dalmacie/drvenik/hotel-antonija","Hotel ANTONIJA")</f>
        <v>Hotel ANTONIJA</v>
      </c>
      <c r="G378" s="1" t="s">
        <v>28</v>
      </c>
      <c r="H378" s="1" t="s">
        <v>136</v>
      </c>
      <c r="I378" s="40" t="s">
        <v>117</v>
      </c>
      <c r="J378" s="100">
        <f t="shared" si="254"/>
        <v>0.21892103205629398</v>
      </c>
      <c r="K378" s="209">
        <v>9990</v>
      </c>
      <c r="L378" s="11">
        <f t="shared" si="236"/>
        <v>12390</v>
      </c>
      <c r="M378" s="11">
        <f t="shared" ref="M378:M389" si="257">K378+X378</f>
        <v>14980</v>
      </c>
      <c r="N378" s="17">
        <f t="shared" ref="N378:N404" si="258">K378+Y378</f>
        <v>19980</v>
      </c>
      <c r="O378" s="27">
        <v>12790</v>
      </c>
      <c r="P378" s="6">
        <f t="shared" ref="P378:P390" si="259">K378/25.5</f>
        <v>391.76470588235293</v>
      </c>
      <c r="Q378" s="7">
        <f t="shared" ref="Q378:Q390" si="260">K378/5.889</f>
        <v>1696.3830871115638</v>
      </c>
      <c r="R378" s="38">
        <f t="shared" si="255"/>
        <v>1746.3830871115638</v>
      </c>
      <c r="S378" s="18">
        <v>37.1</v>
      </c>
      <c r="T378" s="65" t="s">
        <v>126</v>
      </c>
      <c r="U378" s="65" t="s">
        <v>126</v>
      </c>
      <c r="W378">
        <v>2400</v>
      </c>
      <c r="X378">
        <v>4990</v>
      </c>
      <c r="Y378">
        <v>9990</v>
      </c>
      <c r="Z378" s="23"/>
    </row>
    <row r="379" spans="1:26" customFormat="1" hidden="1" x14ac:dyDescent="0.3">
      <c r="A379" s="170">
        <v>43645</v>
      </c>
      <c r="B379" s="171">
        <v>43652</v>
      </c>
      <c r="C379" s="172">
        <f t="shared" si="253"/>
        <v>7</v>
      </c>
      <c r="D379" s="173" t="s">
        <v>112</v>
      </c>
      <c r="E379" s="174" t="s">
        <v>26</v>
      </c>
      <c r="F379" s="175" t="str">
        <f t="shared" si="256"/>
        <v>Hotel ANTONIJA</v>
      </c>
      <c r="G379" s="174" t="s">
        <v>28</v>
      </c>
      <c r="H379" s="174" t="s">
        <v>136</v>
      </c>
      <c r="I379" s="174" t="s">
        <v>85</v>
      </c>
      <c r="J379" s="176">
        <f t="shared" si="254"/>
        <v>0.21892103205629398</v>
      </c>
      <c r="K379" s="212">
        <v>9990</v>
      </c>
      <c r="L379" s="79">
        <f t="shared" si="236"/>
        <v>12390</v>
      </c>
      <c r="M379" s="79">
        <f t="shared" si="257"/>
        <v>14980</v>
      </c>
      <c r="N379" s="88">
        <f t="shared" si="258"/>
        <v>19980</v>
      </c>
      <c r="O379" s="27">
        <v>12790</v>
      </c>
      <c r="P379" s="6">
        <f t="shared" si="259"/>
        <v>391.76470588235293</v>
      </c>
      <c r="Q379" s="7">
        <f t="shared" si="260"/>
        <v>1696.3830871115638</v>
      </c>
      <c r="R379" s="38">
        <f t="shared" si="255"/>
        <v>1746.3830871115638</v>
      </c>
      <c r="S379" s="18">
        <v>37.1</v>
      </c>
      <c r="T379" s="69">
        <v>0</v>
      </c>
      <c r="U379" s="68">
        <v>0</v>
      </c>
      <c r="W379">
        <v>2400</v>
      </c>
      <c r="X379">
        <v>4990</v>
      </c>
      <c r="Y379">
        <v>9990</v>
      </c>
      <c r="Z379" s="23"/>
    </row>
    <row r="380" spans="1:26" hidden="1" x14ac:dyDescent="0.3">
      <c r="A380" s="162">
        <v>43645</v>
      </c>
      <c r="B380" s="163">
        <v>43652</v>
      </c>
      <c r="C380" s="164">
        <f t="shared" si="253"/>
        <v>7</v>
      </c>
      <c r="D380" s="165" t="s">
        <v>112</v>
      </c>
      <c r="E380" s="166" t="s">
        <v>26</v>
      </c>
      <c r="F380" s="167" t="str">
        <f t="shared" si="256"/>
        <v>Hotel ANTONIJA</v>
      </c>
      <c r="G380" s="166" t="s">
        <v>28</v>
      </c>
      <c r="H380" s="166" t="s">
        <v>136</v>
      </c>
      <c r="I380" s="166" t="s">
        <v>86</v>
      </c>
      <c r="J380" s="168">
        <f t="shared" si="254"/>
        <v>0.23094688221709003</v>
      </c>
      <c r="K380" s="169">
        <v>9990</v>
      </c>
      <c r="L380" s="70">
        <f t="shared" si="236"/>
        <v>12390</v>
      </c>
      <c r="M380" s="70">
        <f t="shared" si="257"/>
        <v>14980</v>
      </c>
      <c r="N380" s="87">
        <f t="shared" si="258"/>
        <v>19980</v>
      </c>
      <c r="O380" s="27">
        <v>12990</v>
      </c>
      <c r="P380" s="37">
        <f t="shared" si="259"/>
        <v>391.76470588235293</v>
      </c>
      <c r="Q380" s="38">
        <f t="shared" si="260"/>
        <v>1696.3830871115638</v>
      </c>
      <c r="R380" s="38">
        <f t="shared" si="255"/>
        <v>1746.3830871115638</v>
      </c>
      <c r="S380" s="18">
        <v>37.200000000000003</v>
      </c>
      <c r="T380" s="66">
        <v>3</v>
      </c>
      <c r="U380" s="67">
        <v>3</v>
      </c>
      <c r="W380" s="23">
        <v>2400</v>
      </c>
      <c r="X380">
        <v>4990</v>
      </c>
      <c r="Y380">
        <v>9990</v>
      </c>
    </row>
    <row r="381" spans="1:26" customFormat="1" hidden="1" x14ac:dyDescent="0.3">
      <c r="A381" s="170">
        <v>43645</v>
      </c>
      <c r="B381" s="171">
        <v>43652</v>
      </c>
      <c r="C381" s="172">
        <f t="shared" si="253"/>
        <v>7</v>
      </c>
      <c r="D381" s="173" t="s">
        <v>112</v>
      </c>
      <c r="E381" s="174" t="s">
        <v>26</v>
      </c>
      <c r="F381" s="175" t="str">
        <f t="shared" si="256"/>
        <v>Hotel ANTONIJA</v>
      </c>
      <c r="G381" s="174" t="s">
        <v>28</v>
      </c>
      <c r="H381" s="174" t="s">
        <v>136</v>
      </c>
      <c r="I381" s="174" t="s">
        <v>87</v>
      </c>
      <c r="J381" s="176">
        <f t="shared" si="254"/>
        <v>0.28591851322373119</v>
      </c>
      <c r="K381" s="212">
        <v>9990</v>
      </c>
      <c r="L381" s="79">
        <f t="shared" si="236"/>
        <v>12390</v>
      </c>
      <c r="M381" s="79">
        <f t="shared" si="257"/>
        <v>14980</v>
      </c>
      <c r="N381" s="88">
        <f t="shared" si="258"/>
        <v>19980</v>
      </c>
      <c r="O381" s="27">
        <v>13990</v>
      </c>
      <c r="P381" s="6">
        <f t="shared" si="259"/>
        <v>391.76470588235293</v>
      </c>
      <c r="Q381" s="7">
        <f t="shared" si="260"/>
        <v>1696.3830871115638</v>
      </c>
      <c r="R381" s="38">
        <f t="shared" si="255"/>
        <v>1746.3830871115638</v>
      </c>
      <c r="S381" s="18">
        <v>37.299999999999997</v>
      </c>
      <c r="T381" s="69">
        <v>1</v>
      </c>
      <c r="U381" s="68">
        <v>1</v>
      </c>
      <c r="W381">
        <v>2400</v>
      </c>
      <c r="X381">
        <v>4990</v>
      </c>
      <c r="Y381">
        <v>9990</v>
      </c>
      <c r="Z381" s="23"/>
    </row>
    <row r="382" spans="1:26" hidden="1" x14ac:dyDescent="0.3">
      <c r="A382" s="162">
        <v>43645</v>
      </c>
      <c r="B382" s="163">
        <v>43652</v>
      </c>
      <c r="C382" s="164">
        <f t="shared" si="253"/>
        <v>7</v>
      </c>
      <c r="D382" s="165" t="s">
        <v>112</v>
      </c>
      <c r="E382" s="166" t="s">
        <v>26</v>
      </c>
      <c r="F382" s="167" t="str">
        <f t="shared" si="256"/>
        <v>Hotel ANTONIJA</v>
      </c>
      <c r="G382" s="166" t="s">
        <v>28</v>
      </c>
      <c r="H382" s="166" t="s">
        <v>136</v>
      </c>
      <c r="I382" s="166" t="s">
        <v>88</v>
      </c>
      <c r="J382" s="168">
        <f t="shared" si="254"/>
        <v>0.21443888491779839</v>
      </c>
      <c r="K382" s="169">
        <v>10990</v>
      </c>
      <c r="L382" s="70">
        <f t="shared" si="236"/>
        <v>13390</v>
      </c>
      <c r="M382" s="70">
        <f t="shared" si="257"/>
        <v>15980</v>
      </c>
      <c r="N382" s="87">
        <f t="shared" si="258"/>
        <v>20980</v>
      </c>
      <c r="O382" s="27">
        <v>13990</v>
      </c>
      <c r="P382" s="37">
        <f t="shared" si="259"/>
        <v>430.98039215686276</v>
      </c>
      <c r="Q382" s="38">
        <f t="shared" si="260"/>
        <v>1866.1912039395481</v>
      </c>
      <c r="R382" s="38">
        <f t="shared" si="255"/>
        <v>1916.1912039395481</v>
      </c>
      <c r="S382" s="18">
        <v>37.4</v>
      </c>
      <c r="T382" s="66">
        <v>0</v>
      </c>
      <c r="U382" s="67">
        <v>0</v>
      </c>
      <c r="W382" s="23">
        <v>2400</v>
      </c>
      <c r="X382">
        <v>4990</v>
      </c>
      <c r="Y382">
        <v>9990</v>
      </c>
    </row>
    <row r="383" spans="1:26" customFormat="1" hidden="1" x14ac:dyDescent="0.3">
      <c r="A383" s="170">
        <v>43645</v>
      </c>
      <c r="B383" s="171">
        <v>43652</v>
      </c>
      <c r="C383" s="172">
        <f t="shared" si="253"/>
        <v>7</v>
      </c>
      <c r="D383" s="173" t="s">
        <v>112</v>
      </c>
      <c r="E383" s="174" t="s">
        <v>26</v>
      </c>
      <c r="F383" s="175" t="str">
        <f t="shared" si="256"/>
        <v>Hotel ANTONIJA</v>
      </c>
      <c r="G383" s="174" t="s">
        <v>28</v>
      </c>
      <c r="H383" s="174" t="s">
        <v>136</v>
      </c>
      <c r="I383" s="174" t="s">
        <v>32</v>
      </c>
      <c r="J383" s="176">
        <f t="shared" si="254"/>
        <v>0.24154589371980673</v>
      </c>
      <c r="K383" s="212">
        <v>10990</v>
      </c>
      <c r="L383" s="79">
        <f t="shared" si="236"/>
        <v>13390</v>
      </c>
      <c r="M383" s="79">
        <f t="shared" si="257"/>
        <v>15980</v>
      </c>
      <c r="N383" s="88">
        <f t="shared" si="258"/>
        <v>20980</v>
      </c>
      <c r="O383" s="27">
        <v>14490</v>
      </c>
      <c r="P383" s="6">
        <f t="shared" si="259"/>
        <v>430.98039215686276</v>
      </c>
      <c r="Q383" s="7">
        <f t="shared" si="260"/>
        <v>1866.1912039395481</v>
      </c>
      <c r="R383" s="38">
        <f t="shared" si="255"/>
        <v>1916.1912039395481</v>
      </c>
      <c r="S383" s="18">
        <v>37.5</v>
      </c>
      <c r="T383" s="69">
        <v>4</v>
      </c>
      <c r="U383" s="68">
        <v>4</v>
      </c>
      <c r="W383">
        <v>2400</v>
      </c>
      <c r="X383">
        <v>4990</v>
      </c>
      <c r="Y383">
        <v>9990</v>
      </c>
      <c r="Z383" s="23"/>
    </row>
    <row r="384" spans="1:26" customFormat="1" hidden="1" x14ac:dyDescent="0.3">
      <c r="A384" s="170">
        <v>43645</v>
      </c>
      <c r="B384" s="171">
        <v>43652</v>
      </c>
      <c r="C384" s="172">
        <f t="shared" si="253"/>
        <v>7</v>
      </c>
      <c r="D384" s="173" t="s">
        <v>112</v>
      </c>
      <c r="E384" s="174" t="s">
        <v>26</v>
      </c>
      <c r="F384" s="175" t="str">
        <f t="shared" si="256"/>
        <v>Hotel ANTONIJA</v>
      </c>
      <c r="G384" s="174" t="s">
        <v>28</v>
      </c>
      <c r="H384" s="174" t="s">
        <v>136</v>
      </c>
      <c r="I384" s="174" t="s">
        <v>78</v>
      </c>
      <c r="J384" s="176">
        <f t="shared" si="254"/>
        <v>0.26684456304202797</v>
      </c>
      <c r="K384" s="212">
        <v>10990</v>
      </c>
      <c r="L384" s="79">
        <f t="shared" si="236"/>
        <v>13390</v>
      </c>
      <c r="M384" s="79">
        <f t="shared" si="257"/>
        <v>15980</v>
      </c>
      <c r="N384" s="88">
        <f t="shared" si="258"/>
        <v>20980</v>
      </c>
      <c r="O384" s="27">
        <v>14990</v>
      </c>
      <c r="P384" s="6">
        <f t="shared" si="259"/>
        <v>430.98039215686276</v>
      </c>
      <c r="Q384" s="7">
        <f t="shared" si="260"/>
        <v>1866.1912039395481</v>
      </c>
      <c r="R384" s="38">
        <f t="shared" si="255"/>
        <v>1916.1912039395481</v>
      </c>
      <c r="S384" s="18">
        <v>37.6</v>
      </c>
      <c r="T384" s="69">
        <v>8</v>
      </c>
      <c r="U384" s="68">
        <v>8</v>
      </c>
      <c r="W384">
        <v>2400</v>
      </c>
      <c r="X384">
        <v>4990</v>
      </c>
      <c r="Y384">
        <v>9990</v>
      </c>
      <c r="Z384" s="23"/>
    </row>
    <row r="385" spans="1:26" x14ac:dyDescent="0.3">
      <c r="A385" s="94">
        <v>43645</v>
      </c>
      <c r="B385" s="51">
        <v>43652</v>
      </c>
      <c r="C385" s="33">
        <f t="shared" si="253"/>
        <v>7</v>
      </c>
      <c r="D385" s="64" t="s">
        <v>112</v>
      </c>
      <c r="E385" s="40" t="s">
        <v>26</v>
      </c>
      <c r="F385" s="154" t="str">
        <f>HYPERLINK("https://www.ckvt.cz/hotely/chorvatsko/stredni-dalmacie/drvenik/depandance-oliva","Depandance OLIVA")</f>
        <v>Depandance OLIVA</v>
      </c>
      <c r="G385" s="40" t="s">
        <v>28</v>
      </c>
      <c r="H385" s="40" t="s">
        <v>136</v>
      </c>
      <c r="I385" s="40" t="s">
        <v>117</v>
      </c>
      <c r="J385" s="99">
        <f t="shared" si="254"/>
        <v>0.23094688221709003</v>
      </c>
      <c r="K385" s="210">
        <v>9990</v>
      </c>
      <c r="L385" s="34">
        <f t="shared" si="236"/>
        <v>12390</v>
      </c>
      <c r="M385" s="34">
        <f t="shared" si="257"/>
        <v>14980</v>
      </c>
      <c r="N385" s="52">
        <f t="shared" si="258"/>
        <v>19980</v>
      </c>
      <c r="O385" s="27">
        <v>12990</v>
      </c>
      <c r="P385" s="37">
        <f t="shared" si="259"/>
        <v>391.76470588235293</v>
      </c>
      <c r="Q385" s="38">
        <f t="shared" si="260"/>
        <v>1696.3830871115638</v>
      </c>
      <c r="R385" s="38">
        <f t="shared" si="255"/>
        <v>1746.3830871115638</v>
      </c>
      <c r="S385" s="18">
        <v>38.1</v>
      </c>
      <c r="T385" s="65" t="s">
        <v>126</v>
      </c>
      <c r="U385" s="65" t="s">
        <v>126</v>
      </c>
      <c r="W385" s="23">
        <v>2400</v>
      </c>
      <c r="X385">
        <v>4990</v>
      </c>
      <c r="Y385">
        <v>9990</v>
      </c>
    </row>
    <row r="386" spans="1:26" hidden="1" x14ac:dyDescent="0.3">
      <c r="A386" s="162">
        <v>43645</v>
      </c>
      <c r="B386" s="163">
        <v>43652</v>
      </c>
      <c r="C386" s="164">
        <f t="shared" si="253"/>
        <v>7</v>
      </c>
      <c r="D386" s="165" t="s">
        <v>112</v>
      </c>
      <c r="E386" s="166" t="s">
        <v>26</v>
      </c>
      <c r="F386" s="167" t="str">
        <f>HYPERLINK("https://www.ckvt.cz/hotely/chorvatsko/stredni-dalmacie/drvenik/depandance-oliva","Depandance OLIVA")</f>
        <v>Depandance OLIVA</v>
      </c>
      <c r="G386" s="166" t="s">
        <v>28</v>
      </c>
      <c r="H386" s="166" t="s">
        <v>136</v>
      </c>
      <c r="I386" s="166" t="s">
        <v>76</v>
      </c>
      <c r="J386" s="168">
        <f t="shared" si="254"/>
        <v>0.23094688221709003</v>
      </c>
      <c r="K386" s="169">
        <v>9990</v>
      </c>
      <c r="L386" s="70">
        <f t="shared" si="236"/>
        <v>12390</v>
      </c>
      <c r="M386" s="70">
        <f t="shared" si="257"/>
        <v>14980</v>
      </c>
      <c r="N386" s="87">
        <f t="shared" si="258"/>
        <v>19980</v>
      </c>
      <c r="O386" s="27">
        <v>12990</v>
      </c>
      <c r="P386" s="37">
        <f t="shared" si="259"/>
        <v>391.76470588235293</v>
      </c>
      <c r="Q386" s="38">
        <f t="shared" si="260"/>
        <v>1696.3830871115638</v>
      </c>
      <c r="R386" s="38">
        <f t="shared" si="255"/>
        <v>1746.3830871115638</v>
      </c>
      <c r="S386" s="18">
        <v>38.1</v>
      </c>
      <c r="T386" s="66">
        <v>3</v>
      </c>
      <c r="U386" s="67">
        <v>3</v>
      </c>
      <c r="W386" s="23">
        <v>2400</v>
      </c>
      <c r="X386">
        <v>4990</v>
      </c>
      <c r="Y386">
        <v>9990</v>
      </c>
    </row>
    <row r="387" spans="1:26" hidden="1" x14ac:dyDescent="0.3">
      <c r="A387" s="162">
        <v>43645</v>
      </c>
      <c r="B387" s="163">
        <v>43652</v>
      </c>
      <c r="C387" s="164">
        <f t="shared" si="253"/>
        <v>7</v>
      </c>
      <c r="D387" s="165" t="s">
        <v>112</v>
      </c>
      <c r="E387" s="166" t="s">
        <v>26</v>
      </c>
      <c r="F387" s="167" t="str">
        <f>HYPERLINK("https://www.ckvt.cz/hotely/chorvatsko/stredni-dalmacie/drvenik/depandance-oliva","Depandance OLIVA")</f>
        <v>Depandance OLIVA</v>
      </c>
      <c r="G387" s="166" t="s">
        <v>28</v>
      </c>
      <c r="H387" s="166" t="s">
        <v>136</v>
      </c>
      <c r="I387" s="166" t="s">
        <v>77</v>
      </c>
      <c r="J387" s="168">
        <f t="shared" si="254"/>
        <v>0.28591851322373119</v>
      </c>
      <c r="K387" s="169">
        <v>9990</v>
      </c>
      <c r="L387" s="70">
        <f t="shared" si="236"/>
        <v>12390</v>
      </c>
      <c r="M387" s="70">
        <f t="shared" si="257"/>
        <v>14980</v>
      </c>
      <c r="N387" s="87">
        <f t="shared" si="258"/>
        <v>19980</v>
      </c>
      <c r="O387" s="27">
        <v>13990</v>
      </c>
      <c r="P387" s="37">
        <f t="shared" si="259"/>
        <v>391.76470588235293</v>
      </c>
      <c r="Q387" s="38">
        <f t="shared" si="260"/>
        <v>1696.3830871115638</v>
      </c>
      <c r="R387" s="38">
        <f t="shared" si="255"/>
        <v>1746.3830871115638</v>
      </c>
      <c r="S387" s="18">
        <v>38.200000000000003</v>
      </c>
      <c r="T387" s="66">
        <v>3</v>
      </c>
      <c r="U387" s="67">
        <v>3</v>
      </c>
      <c r="W387" s="23">
        <v>2400</v>
      </c>
      <c r="X387">
        <v>4990</v>
      </c>
      <c r="Y387">
        <v>9990</v>
      </c>
    </row>
    <row r="388" spans="1:26" hidden="1" x14ac:dyDescent="0.3">
      <c r="A388" s="162">
        <v>43645</v>
      </c>
      <c r="B388" s="163">
        <v>43652</v>
      </c>
      <c r="C388" s="164">
        <f t="shared" si="253"/>
        <v>7</v>
      </c>
      <c r="D388" s="165" t="s">
        <v>112</v>
      </c>
      <c r="E388" s="166" t="s">
        <v>26</v>
      </c>
      <c r="F388" s="167" t="str">
        <f>HYPERLINK("https://www.ckvt.cz/hotely/chorvatsko/stredni-dalmacie/drvenik/depandance-oliva","Depandance OLIVA")</f>
        <v>Depandance OLIVA</v>
      </c>
      <c r="G388" s="166" t="s">
        <v>28</v>
      </c>
      <c r="H388" s="166" t="s">
        <v>136</v>
      </c>
      <c r="I388" s="166" t="s">
        <v>33</v>
      </c>
      <c r="J388" s="168">
        <f t="shared" si="254"/>
        <v>0.21443888491779839</v>
      </c>
      <c r="K388" s="169">
        <v>10990</v>
      </c>
      <c r="L388" s="70">
        <f t="shared" si="236"/>
        <v>13390</v>
      </c>
      <c r="M388" s="70">
        <f t="shared" si="257"/>
        <v>15980</v>
      </c>
      <c r="N388" s="87">
        <f t="shared" si="258"/>
        <v>20980</v>
      </c>
      <c r="O388" s="27">
        <v>13990</v>
      </c>
      <c r="P388" s="37">
        <f t="shared" si="259"/>
        <v>430.98039215686276</v>
      </c>
      <c r="Q388" s="38">
        <f t="shared" si="260"/>
        <v>1866.1912039395481</v>
      </c>
      <c r="R388" s="38">
        <f t="shared" si="255"/>
        <v>1916.1912039395481</v>
      </c>
      <c r="S388" s="18">
        <v>38.299999999999997</v>
      </c>
      <c r="T388" s="66">
        <v>0</v>
      </c>
      <c r="U388" s="67">
        <v>0</v>
      </c>
      <c r="W388" s="23">
        <v>2400</v>
      </c>
      <c r="X388">
        <v>4990</v>
      </c>
      <c r="Y388">
        <v>9990</v>
      </c>
    </row>
    <row r="389" spans="1:26" customFormat="1" hidden="1" x14ac:dyDescent="0.3">
      <c r="A389" s="170">
        <v>43645</v>
      </c>
      <c r="B389" s="171">
        <v>43652</v>
      </c>
      <c r="C389" s="172">
        <f t="shared" si="253"/>
        <v>7</v>
      </c>
      <c r="D389" s="173" t="s">
        <v>112</v>
      </c>
      <c r="E389" s="174" t="s">
        <v>26</v>
      </c>
      <c r="F389" s="175" t="str">
        <f>HYPERLINK("https://www.ckvt.cz/hotely/chorvatsko/stredni-dalmacie/drvenik/depandance-oliva","Depandance OLIVA")</f>
        <v>Depandance OLIVA</v>
      </c>
      <c r="G389" s="174" t="s">
        <v>28</v>
      </c>
      <c r="H389" s="174" t="s">
        <v>136</v>
      </c>
      <c r="I389" s="174" t="s">
        <v>78</v>
      </c>
      <c r="J389" s="176">
        <f t="shared" si="254"/>
        <v>0.24154589371980673</v>
      </c>
      <c r="K389" s="212">
        <v>10990</v>
      </c>
      <c r="L389" s="79">
        <f t="shared" si="236"/>
        <v>13390</v>
      </c>
      <c r="M389" s="79">
        <f t="shared" si="257"/>
        <v>15980</v>
      </c>
      <c r="N389" s="88">
        <f t="shared" si="258"/>
        <v>20980</v>
      </c>
      <c r="O389" s="27">
        <v>14490</v>
      </c>
      <c r="P389" s="6">
        <f t="shared" si="259"/>
        <v>430.98039215686276</v>
      </c>
      <c r="Q389" s="7">
        <f t="shared" si="260"/>
        <v>1866.1912039395481</v>
      </c>
      <c r="R389" s="38">
        <f t="shared" si="255"/>
        <v>1916.1912039395481</v>
      </c>
      <c r="S389" s="18">
        <v>38.4</v>
      </c>
      <c r="T389" s="69">
        <v>9</v>
      </c>
      <c r="U389" s="68">
        <v>9</v>
      </c>
      <c r="W389">
        <v>2400</v>
      </c>
      <c r="X389">
        <v>4990</v>
      </c>
      <c r="Y389">
        <v>9990</v>
      </c>
      <c r="Z389" s="23"/>
    </row>
    <row r="390" spans="1:26" x14ac:dyDescent="0.3">
      <c r="A390" s="94">
        <v>43645</v>
      </c>
      <c r="B390" s="56">
        <v>43652</v>
      </c>
      <c r="C390" s="33">
        <f>B390-A390</f>
        <v>7</v>
      </c>
      <c r="D390" s="64" t="s">
        <v>112</v>
      </c>
      <c r="E390" s="40" t="s">
        <v>21</v>
      </c>
      <c r="F390" s="154" t="str">
        <f>HYPERLINK("https://www.ckvt.cz/hotely/chorvatsko/jizni-dalmacie/orebic/hotel-orsan","Hotel ORSAN")</f>
        <v>Hotel ORSAN</v>
      </c>
      <c r="G390" s="40" t="s">
        <v>5</v>
      </c>
      <c r="H390" s="40" t="s">
        <v>136</v>
      </c>
      <c r="I390" s="40" t="s">
        <v>117</v>
      </c>
      <c r="J390" s="99">
        <f>1-(K390/O390)</f>
        <v>0.20016012810248196</v>
      </c>
      <c r="K390" s="210">
        <v>9990</v>
      </c>
      <c r="L390" s="34">
        <f t="shared" si="236"/>
        <v>12890</v>
      </c>
      <c r="M390" s="35" t="s">
        <v>99</v>
      </c>
      <c r="N390" s="52">
        <f t="shared" si="258"/>
        <v>17480</v>
      </c>
      <c r="O390" s="27">
        <v>12490</v>
      </c>
      <c r="P390" s="37">
        <f t="shared" si="259"/>
        <v>391.76470588235293</v>
      </c>
      <c r="Q390" s="38">
        <f t="shared" si="260"/>
        <v>1696.3830871115638</v>
      </c>
      <c r="R390" s="38">
        <f>(C390+1)*6.25+Q390</f>
        <v>1746.3830871115638</v>
      </c>
      <c r="S390" s="20">
        <v>41.1</v>
      </c>
      <c r="T390" s="65" t="s">
        <v>126</v>
      </c>
      <c r="U390" s="65" t="s">
        <v>126</v>
      </c>
      <c r="W390" s="23">
        <v>2900</v>
      </c>
      <c r="X390" s="23" t="s">
        <v>99</v>
      </c>
      <c r="Y390">
        <v>7490</v>
      </c>
    </row>
    <row r="391" spans="1:26" hidden="1" x14ac:dyDescent="0.3">
      <c r="A391" s="162">
        <v>43645</v>
      </c>
      <c r="B391" s="179">
        <v>43652</v>
      </c>
      <c r="C391" s="164">
        <f>B391-A391</f>
        <v>7</v>
      </c>
      <c r="D391" s="165" t="s">
        <v>112</v>
      </c>
      <c r="E391" s="166" t="s">
        <v>21</v>
      </c>
      <c r="F391" s="167" t="str">
        <f>HYPERLINK("https://www.ckvt.cz/hotely/chorvatsko/jizni-dalmacie/orebic/hotel-orsan","Hotel ORSAN")</f>
        <v>Hotel ORSAN</v>
      </c>
      <c r="G391" s="166" t="s">
        <v>5</v>
      </c>
      <c r="H391" s="166" t="s">
        <v>136</v>
      </c>
      <c r="I391" s="166" t="s">
        <v>30</v>
      </c>
      <c r="J391" s="168">
        <f>1-(K391/O391)</f>
        <v>0.20016012810248196</v>
      </c>
      <c r="K391" s="169">
        <v>9990</v>
      </c>
      <c r="L391" s="70">
        <f>K391+W391</f>
        <v>12890</v>
      </c>
      <c r="M391" s="71" t="s">
        <v>99</v>
      </c>
      <c r="N391" s="87">
        <f t="shared" si="258"/>
        <v>17480</v>
      </c>
      <c r="O391" s="27">
        <v>12490</v>
      </c>
      <c r="P391" s="37">
        <f t="shared" ref="P391:P405" si="261">K391/25.5</f>
        <v>391.76470588235293</v>
      </c>
      <c r="Q391" s="38">
        <f t="shared" ref="Q391:Q405" si="262">K391/5.889</f>
        <v>1696.3830871115638</v>
      </c>
      <c r="R391" s="38">
        <f>(C391+1)*6.25+Q391</f>
        <v>1746.3830871115638</v>
      </c>
      <c r="S391" s="20">
        <v>41.1</v>
      </c>
      <c r="T391" s="67">
        <v>4</v>
      </c>
      <c r="U391" s="67">
        <v>4</v>
      </c>
      <c r="W391" s="23">
        <v>2900</v>
      </c>
      <c r="X391" s="23" t="s">
        <v>99</v>
      </c>
      <c r="Y391">
        <v>7490</v>
      </c>
    </row>
    <row r="392" spans="1:26" hidden="1" x14ac:dyDescent="0.3">
      <c r="A392" s="162">
        <v>43645</v>
      </c>
      <c r="B392" s="179">
        <v>43652</v>
      </c>
      <c r="C392" s="164">
        <f>B392-A392</f>
        <v>7</v>
      </c>
      <c r="D392" s="165" t="s">
        <v>112</v>
      </c>
      <c r="E392" s="166" t="s">
        <v>21</v>
      </c>
      <c r="F392" s="167" t="str">
        <f>HYPERLINK("https://www.ckvt.cz/hotely/chorvatsko/jizni-dalmacie/orebic/hotel-orsan","Hotel ORSAN")</f>
        <v>Hotel ORSAN</v>
      </c>
      <c r="G392" s="166" t="s">
        <v>5</v>
      </c>
      <c r="H392" s="166" t="s">
        <v>136</v>
      </c>
      <c r="I392" s="166" t="s">
        <v>31</v>
      </c>
      <c r="J392" s="168">
        <f>1-(K392/O392)</f>
        <v>0.23094688221709003</v>
      </c>
      <c r="K392" s="169">
        <v>9990</v>
      </c>
      <c r="L392" s="70">
        <f>K392+W392</f>
        <v>12890</v>
      </c>
      <c r="M392" s="71" t="s">
        <v>99</v>
      </c>
      <c r="N392" s="87">
        <f t="shared" si="258"/>
        <v>17480</v>
      </c>
      <c r="O392" s="27">
        <v>12990</v>
      </c>
      <c r="P392" s="37">
        <f t="shared" si="261"/>
        <v>391.76470588235293</v>
      </c>
      <c r="Q392" s="38">
        <f t="shared" si="262"/>
        <v>1696.3830871115638</v>
      </c>
      <c r="R392" s="38">
        <f>(C392+1)*6.25+Q392</f>
        <v>1746.3830871115638</v>
      </c>
      <c r="S392" s="20">
        <v>41.2</v>
      </c>
      <c r="T392" s="67">
        <v>1</v>
      </c>
      <c r="U392" s="67">
        <v>1</v>
      </c>
      <c r="W392" s="23">
        <v>2900</v>
      </c>
      <c r="X392" s="23" t="s">
        <v>99</v>
      </c>
      <c r="Y392">
        <v>7490</v>
      </c>
    </row>
    <row r="393" spans="1:26" hidden="1" x14ac:dyDescent="0.3">
      <c r="A393" s="162">
        <v>43645</v>
      </c>
      <c r="B393" s="179">
        <v>43652</v>
      </c>
      <c r="C393" s="164">
        <f>B393-A393</f>
        <v>7</v>
      </c>
      <c r="D393" s="165" t="s">
        <v>112</v>
      </c>
      <c r="E393" s="166" t="s">
        <v>21</v>
      </c>
      <c r="F393" s="167" t="str">
        <f>HYPERLINK("https://www.ckvt.cz/hotely/chorvatsko/jizni-dalmacie/orebic/hotel-orsan","Hotel ORSAN")</f>
        <v>Hotel ORSAN</v>
      </c>
      <c r="G393" s="166" t="s">
        <v>5</v>
      </c>
      <c r="H393" s="166" t="s">
        <v>136</v>
      </c>
      <c r="I393" s="166" t="s">
        <v>33</v>
      </c>
      <c r="J393" s="168">
        <f>1-(K393/O393)</f>
        <v>0.18532246108228312</v>
      </c>
      <c r="K393" s="169">
        <v>10990</v>
      </c>
      <c r="L393" s="70">
        <f>K393+W393</f>
        <v>13890</v>
      </c>
      <c r="M393" s="71" t="s">
        <v>99</v>
      </c>
      <c r="N393" s="87">
        <f t="shared" si="258"/>
        <v>18480</v>
      </c>
      <c r="O393" s="27">
        <v>13490</v>
      </c>
      <c r="P393" s="37">
        <f t="shared" si="261"/>
        <v>430.98039215686276</v>
      </c>
      <c r="Q393" s="38">
        <f t="shared" si="262"/>
        <v>1866.1912039395481</v>
      </c>
      <c r="R393" s="38">
        <f>(C393+1)*6.25+Q393</f>
        <v>1916.1912039395481</v>
      </c>
      <c r="S393" s="20">
        <v>41.3</v>
      </c>
      <c r="T393" s="67">
        <v>6</v>
      </c>
      <c r="U393" s="67">
        <v>6</v>
      </c>
      <c r="W393" s="23">
        <v>2900</v>
      </c>
      <c r="X393" s="23" t="s">
        <v>99</v>
      </c>
      <c r="Y393">
        <v>7490</v>
      </c>
    </row>
    <row r="394" spans="1:26" hidden="1" x14ac:dyDescent="0.3">
      <c r="A394" s="162">
        <v>43645</v>
      </c>
      <c r="B394" s="179">
        <v>43652</v>
      </c>
      <c r="C394" s="164">
        <f>B394-A394</f>
        <v>7</v>
      </c>
      <c r="D394" s="165" t="s">
        <v>112</v>
      </c>
      <c r="E394" s="166" t="s">
        <v>21</v>
      </c>
      <c r="F394" s="167" t="str">
        <f>HYPERLINK("https://www.ckvt.cz/hotely/chorvatsko/jizni-dalmacie/orebic/hotel-orsan","Hotel ORSAN")</f>
        <v>Hotel ORSAN</v>
      </c>
      <c r="G394" s="166" t="s">
        <v>5</v>
      </c>
      <c r="H394" s="166" t="s">
        <v>136</v>
      </c>
      <c r="I394" s="166" t="s">
        <v>32</v>
      </c>
      <c r="J394" s="168">
        <f>1-(K394/O394)</f>
        <v>0.24154589371980673</v>
      </c>
      <c r="K394" s="169">
        <v>10990</v>
      </c>
      <c r="L394" s="70">
        <f>K394+W394</f>
        <v>13890</v>
      </c>
      <c r="M394" s="71" t="s">
        <v>99</v>
      </c>
      <c r="N394" s="87">
        <f t="shared" si="258"/>
        <v>18480</v>
      </c>
      <c r="O394" s="27">
        <v>14490</v>
      </c>
      <c r="P394" s="37">
        <f t="shared" si="261"/>
        <v>430.98039215686276</v>
      </c>
      <c r="Q394" s="38">
        <f t="shared" si="262"/>
        <v>1866.1912039395481</v>
      </c>
      <c r="R394" s="38">
        <f>(C394+1)*6.25+Q394</f>
        <v>1916.1912039395481</v>
      </c>
      <c r="S394" s="20">
        <v>44.2</v>
      </c>
      <c r="T394" s="67">
        <v>5</v>
      </c>
      <c r="U394" s="67">
        <v>5</v>
      </c>
      <c r="W394" s="23">
        <v>2900</v>
      </c>
      <c r="X394" s="23" t="s">
        <v>99</v>
      </c>
      <c r="Y394">
        <v>7490</v>
      </c>
    </row>
    <row r="395" spans="1:26" x14ac:dyDescent="0.3">
      <c r="A395" s="94">
        <v>43645</v>
      </c>
      <c r="B395" s="51">
        <v>43652</v>
      </c>
      <c r="C395" s="33">
        <f t="shared" ref="C395:C404" si="263">B395-A395</f>
        <v>7</v>
      </c>
      <c r="D395" s="64" t="s">
        <v>112</v>
      </c>
      <c r="E395" s="40" t="s">
        <v>21</v>
      </c>
      <c r="F395" s="154" t="str">
        <f>HYPERLINK("https://www.ckvt.cz/hotely/chorvatsko/jizni-dalmacie/orebic/depandance-bellevue","Depandance BELLEVUE")</f>
        <v>Depandance BELLEVUE</v>
      </c>
      <c r="G395" s="40" t="s">
        <v>28</v>
      </c>
      <c r="H395" s="40" t="s">
        <v>136</v>
      </c>
      <c r="I395" s="40" t="s">
        <v>117</v>
      </c>
      <c r="J395" s="99">
        <f t="shared" ref="J395:J404" si="264">1-(K395/O395)</f>
        <v>0.28591851322373119</v>
      </c>
      <c r="K395" s="210">
        <v>9990</v>
      </c>
      <c r="L395" s="34">
        <f t="shared" ref="L395:L424" si="265">K395+W395</f>
        <v>12890</v>
      </c>
      <c r="M395" s="35" t="s">
        <v>99</v>
      </c>
      <c r="N395" s="52">
        <f t="shared" si="258"/>
        <v>17480</v>
      </c>
      <c r="O395" s="27">
        <v>13990</v>
      </c>
      <c r="P395" s="37">
        <f t="shared" si="261"/>
        <v>391.76470588235293</v>
      </c>
      <c r="Q395" s="38">
        <f t="shared" si="262"/>
        <v>1696.3830871115638</v>
      </c>
      <c r="R395" s="38">
        <f t="shared" ref="R395:R404" si="266">(C395+1)*6.25+Q395</f>
        <v>1746.3830871115638</v>
      </c>
      <c r="S395" s="20">
        <v>45.1</v>
      </c>
      <c r="T395" s="65" t="s">
        <v>126</v>
      </c>
      <c r="U395" s="65" t="s">
        <v>126</v>
      </c>
      <c r="W395" s="23">
        <v>2900</v>
      </c>
      <c r="X395" s="23" t="s">
        <v>99</v>
      </c>
      <c r="Y395">
        <v>7490</v>
      </c>
    </row>
    <row r="396" spans="1:26" hidden="1" x14ac:dyDescent="0.3">
      <c r="A396" s="162">
        <v>43645</v>
      </c>
      <c r="B396" s="163">
        <v>43652</v>
      </c>
      <c r="C396" s="164">
        <f t="shared" si="263"/>
        <v>7</v>
      </c>
      <c r="D396" s="165" t="s">
        <v>112</v>
      </c>
      <c r="E396" s="166" t="s">
        <v>21</v>
      </c>
      <c r="F396" s="167" t="str">
        <f>HYPERLINK("https://www.ckvt.cz/hotely/chorvatsko/jizni-dalmacie/orebic/depandance-bellevue","Depandance BELLEVUE")</f>
        <v>Depandance BELLEVUE</v>
      </c>
      <c r="G396" s="166" t="s">
        <v>28</v>
      </c>
      <c r="H396" s="166" t="s">
        <v>136</v>
      </c>
      <c r="I396" s="166" t="s">
        <v>33</v>
      </c>
      <c r="J396" s="168">
        <f t="shared" si="264"/>
        <v>0.28591851322373119</v>
      </c>
      <c r="K396" s="169">
        <v>9990</v>
      </c>
      <c r="L396" s="70">
        <f t="shared" si="265"/>
        <v>12890</v>
      </c>
      <c r="M396" s="71" t="s">
        <v>99</v>
      </c>
      <c r="N396" s="87">
        <f t="shared" si="258"/>
        <v>17480</v>
      </c>
      <c r="O396" s="27">
        <v>13990</v>
      </c>
      <c r="P396" s="37">
        <f t="shared" si="261"/>
        <v>391.76470588235293</v>
      </c>
      <c r="Q396" s="38">
        <f t="shared" si="262"/>
        <v>1696.3830871115638</v>
      </c>
      <c r="R396" s="38">
        <f t="shared" si="266"/>
        <v>1746.3830871115638</v>
      </c>
      <c r="S396" s="20">
        <v>45.1</v>
      </c>
      <c r="T396" s="67">
        <v>6</v>
      </c>
      <c r="U396" s="67">
        <v>6</v>
      </c>
      <c r="V396" s="23">
        <v>9170</v>
      </c>
      <c r="W396" s="23">
        <v>2900</v>
      </c>
      <c r="X396" s="23" t="s">
        <v>99</v>
      </c>
      <c r="Y396">
        <v>7490</v>
      </c>
    </row>
    <row r="397" spans="1:26" hidden="1" x14ac:dyDescent="0.3">
      <c r="A397" s="162">
        <v>43645</v>
      </c>
      <c r="B397" s="163">
        <v>43652</v>
      </c>
      <c r="C397" s="164">
        <f t="shared" si="263"/>
        <v>7</v>
      </c>
      <c r="D397" s="165" t="s">
        <v>112</v>
      </c>
      <c r="E397" s="166" t="s">
        <v>21</v>
      </c>
      <c r="F397" s="167" t="str">
        <f>HYPERLINK("https://www.ckvt.cz/hotely/chorvatsko/jizni-dalmacie/orebic/depandance-bellevue","Depandance BELLEVUE")</f>
        <v>Depandance BELLEVUE</v>
      </c>
      <c r="G397" s="166" t="s">
        <v>28</v>
      </c>
      <c r="H397" s="166" t="s">
        <v>136</v>
      </c>
      <c r="I397" s="166" t="s">
        <v>32</v>
      </c>
      <c r="J397" s="168">
        <f t="shared" si="264"/>
        <v>0.24154589371980673</v>
      </c>
      <c r="K397" s="169">
        <v>10990</v>
      </c>
      <c r="L397" s="70">
        <f t="shared" si="265"/>
        <v>13890</v>
      </c>
      <c r="M397" s="71" t="s">
        <v>99</v>
      </c>
      <c r="N397" s="87">
        <f t="shared" si="258"/>
        <v>18480</v>
      </c>
      <c r="O397" s="27">
        <v>14490</v>
      </c>
      <c r="P397" s="37">
        <f t="shared" si="261"/>
        <v>430.98039215686276</v>
      </c>
      <c r="Q397" s="38">
        <f t="shared" si="262"/>
        <v>1866.1912039395481</v>
      </c>
      <c r="R397" s="38">
        <f t="shared" si="266"/>
        <v>1916.1912039395481</v>
      </c>
      <c r="S397" s="20">
        <v>45.2</v>
      </c>
      <c r="T397" s="67">
        <v>4</v>
      </c>
      <c r="U397" s="67">
        <v>4</v>
      </c>
      <c r="W397" s="23">
        <v>2900</v>
      </c>
      <c r="X397" s="23" t="s">
        <v>99</v>
      </c>
      <c r="Y397">
        <v>7490</v>
      </c>
    </row>
    <row r="398" spans="1:26" x14ac:dyDescent="0.3">
      <c r="A398" s="156">
        <v>43645</v>
      </c>
      <c r="B398" s="51">
        <v>43652</v>
      </c>
      <c r="C398" s="33">
        <f>B398-A398</f>
        <v>7</v>
      </c>
      <c r="D398" s="64" t="s">
        <v>113</v>
      </c>
      <c r="E398" s="40" t="s">
        <v>27</v>
      </c>
      <c r="F398" s="154" t="str">
        <f>HYPERLINK("https://www.ckvt.cz/hotely/cerna-hora/budvanska-riviera/budva/pokoje-komplex-slovenska-plaza","Hotel SLOVENSKA PLAŽA")</f>
        <v>Hotel SLOVENSKA PLAŽA</v>
      </c>
      <c r="G398" s="40" t="s">
        <v>5</v>
      </c>
      <c r="H398" s="40" t="s">
        <v>136</v>
      </c>
      <c r="I398" s="40" t="s">
        <v>117</v>
      </c>
      <c r="J398" s="99">
        <f>1-(K398/O398)</f>
        <v>0.15396458814472669</v>
      </c>
      <c r="K398" s="210">
        <v>10990</v>
      </c>
      <c r="L398" s="35" t="s">
        <v>99</v>
      </c>
      <c r="M398" s="34">
        <f>K398+X398</f>
        <v>19980</v>
      </c>
      <c r="N398" s="52">
        <f>K398+Y398</f>
        <v>19980</v>
      </c>
      <c r="O398" s="27">
        <v>12990</v>
      </c>
      <c r="P398" s="37">
        <f t="shared" si="261"/>
        <v>430.98039215686276</v>
      </c>
      <c r="Q398" s="38">
        <f t="shared" si="262"/>
        <v>1866.1912039395481</v>
      </c>
      <c r="R398" s="38">
        <f>(C398+1)*6.25+Q398</f>
        <v>1916.1912039395481</v>
      </c>
      <c r="S398" s="21">
        <v>39.1</v>
      </c>
      <c r="T398" s="65" t="s">
        <v>126</v>
      </c>
      <c r="U398" s="65" t="s">
        <v>126</v>
      </c>
      <c r="W398" s="23" t="e">
        <v>#VALUE!</v>
      </c>
      <c r="X398" s="23">
        <v>8990</v>
      </c>
      <c r="Y398">
        <v>8990</v>
      </c>
    </row>
    <row r="399" spans="1:26" hidden="1" x14ac:dyDescent="0.3">
      <c r="A399" s="177">
        <v>43645</v>
      </c>
      <c r="B399" s="163">
        <v>43652</v>
      </c>
      <c r="C399" s="164">
        <f>B399-A399</f>
        <v>7</v>
      </c>
      <c r="D399" s="165" t="s">
        <v>113</v>
      </c>
      <c r="E399" s="166" t="s">
        <v>27</v>
      </c>
      <c r="F399" s="167" t="str">
        <f>HYPERLINK("https://www.ckvt.cz/hotely/cerna-hora/budvanska-riviera/budva/pokoje-komplex-slovenska-plaza","Hotel SLOVENSKA PLAŽA")</f>
        <v>Hotel SLOVENSKA PLAŽA</v>
      </c>
      <c r="G399" s="166" t="s">
        <v>5</v>
      </c>
      <c r="H399" s="166" t="s">
        <v>136</v>
      </c>
      <c r="I399" s="166" t="s">
        <v>31</v>
      </c>
      <c r="J399" s="168">
        <f>1-(K399/O399)</f>
        <v>0.15396458814472669</v>
      </c>
      <c r="K399" s="169">
        <v>10990</v>
      </c>
      <c r="L399" s="71" t="s">
        <v>99</v>
      </c>
      <c r="M399" s="70">
        <f>K399+X399</f>
        <v>19980</v>
      </c>
      <c r="N399" s="87">
        <f>K399+Y399</f>
        <v>19980</v>
      </c>
      <c r="O399" s="27">
        <v>12990</v>
      </c>
      <c r="P399" s="37">
        <f t="shared" si="261"/>
        <v>430.98039215686276</v>
      </c>
      <c r="Q399" s="38">
        <f t="shared" si="262"/>
        <v>1866.1912039395481</v>
      </c>
      <c r="R399" s="38">
        <f>(C399+1)*6.25+Q399</f>
        <v>1916.1912039395481</v>
      </c>
      <c r="S399" s="21">
        <v>39.200000000000003</v>
      </c>
      <c r="T399" s="65">
        <v>5</v>
      </c>
      <c r="U399" s="65">
        <v>5</v>
      </c>
      <c r="W399" s="23" t="e">
        <v>#VALUE!</v>
      </c>
      <c r="X399" s="23">
        <v>8990</v>
      </c>
      <c r="Y399">
        <v>8990</v>
      </c>
    </row>
    <row r="400" spans="1:26" x14ac:dyDescent="0.3">
      <c r="A400" s="94">
        <v>43645</v>
      </c>
      <c r="B400" s="56">
        <v>43652</v>
      </c>
      <c r="C400" s="33">
        <f t="shared" si="263"/>
        <v>7</v>
      </c>
      <c r="D400" s="64" t="s">
        <v>112</v>
      </c>
      <c r="E400" s="40" t="s">
        <v>21</v>
      </c>
      <c r="F400" s="154" t="str">
        <f>HYPERLINK("https://www.ckvt.cz/hotely/chorvatsko/jizni-dalmacie/orebic/hotel-orsan","Hotel ORSAN")</f>
        <v>Hotel ORSAN</v>
      </c>
      <c r="G400" s="40" t="s">
        <v>5</v>
      </c>
      <c r="H400" s="40" t="s">
        <v>137</v>
      </c>
      <c r="I400" s="40" t="s">
        <v>117</v>
      </c>
      <c r="J400" s="99">
        <f t="shared" si="264"/>
        <v>0.18532246108228312</v>
      </c>
      <c r="K400" s="210">
        <v>10990</v>
      </c>
      <c r="L400" s="34">
        <f t="shared" si="265"/>
        <v>13890</v>
      </c>
      <c r="M400" s="35" t="s">
        <v>99</v>
      </c>
      <c r="N400" s="52">
        <f t="shared" si="258"/>
        <v>18480</v>
      </c>
      <c r="O400" s="27">
        <v>13490</v>
      </c>
      <c r="P400" s="37">
        <f t="shared" si="261"/>
        <v>430.98039215686276</v>
      </c>
      <c r="Q400" s="38">
        <f t="shared" si="262"/>
        <v>1866.1912039395481</v>
      </c>
      <c r="R400" s="38">
        <f t="shared" si="266"/>
        <v>1916.1912039395481</v>
      </c>
      <c r="S400" s="20">
        <v>44.1</v>
      </c>
      <c r="T400" s="65" t="s">
        <v>126</v>
      </c>
      <c r="U400" s="65" t="s">
        <v>126</v>
      </c>
      <c r="W400" s="23">
        <v>2900</v>
      </c>
      <c r="X400" s="23" t="s">
        <v>99</v>
      </c>
      <c r="Y400">
        <v>7490</v>
      </c>
    </row>
    <row r="401" spans="1:26" hidden="1" x14ac:dyDescent="0.3">
      <c r="A401" s="162">
        <v>43645</v>
      </c>
      <c r="B401" s="179">
        <v>43652</v>
      </c>
      <c r="C401" s="164">
        <f t="shared" si="263"/>
        <v>7</v>
      </c>
      <c r="D401" s="165" t="s">
        <v>112</v>
      </c>
      <c r="E401" s="166" t="s">
        <v>21</v>
      </c>
      <c r="F401" s="167" t="str">
        <f>HYPERLINK("https://www.ckvt.cz/hotely/chorvatsko/jizni-dalmacie/orebic/hotel-orsan","Hotel ORSAN")</f>
        <v>Hotel ORSAN</v>
      </c>
      <c r="G401" s="166" t="s">
        <v>5</v>
      </c>
      <c r="H401" s="166" t="s">
        <v>137</v>
      </c>
      <c r="I401" s="166" t="s">
        <v>30</v>
      </c>
      <c r="J401" s="168">
        <f t="shared" si="264"/>
        <v>0.18532246108228312</v>
      </c>
      <c r="K401" s="169">
        <v>10990</v>
      </c>
      <c r="L401" s="70">
        <f t="shared" si="265"/>
        <v>13890</v>
      </c>
      <c r="M401" s="71" t="s">
        <v>99</v>
      </c>
      <c r="N401" s="87">
        <f t="shared" si="258"/>
        <v>18480</v>
      </c>
      <c r="O401" s="27">
        <v>13490</v>
      </c>
      <c r="P401" s="37">
        <f t="shared" si="261"/>
        <v>430.98039215686276</v>
      </c>
      <c r="Q401" s="38">
        <f t="shared" si="262"/>
        <v>1866.1912039395481</v>
      </c>
      <c r="R401" s="38">
        <f t="shared" si="266"/>
        <v>1916.1912039395481</v>
      </c>
      <c r="S401" s="20">
        <v>41.4</v>
      </c>
      <c r="T401" s="67">
        <v>4</v>
      </c>
      <c r="U401" s="67">
        <v>4</v>
      </c>
      <c r="V401" s="23">
        <v>10980</v>
      </c>
      <c r="W401" s="23">
        <v>2900</v>
      </c>
      <c r="X401" s="23" t="s">
        <v>99</v>
      </c>
      <c r="Y401">
        <v>7490</v>
      </c>
    </row>
    <row r="402" spans="1:26" hidden="1" x14ac:dyDescent="0.3">
      <c r="A402" s="162">
        <v>43645</v>
      </c>
      <c r="B402" s="179">
        <v>43652</v>
      </c>
      <c r="C402" s="164">
        <f t="shared" si="263"/>
        <v>7</v>
      </c>
      <c r="D402" s="165" t="s">
        <v>112</v>
      </c>
      <c r="E402" s="166" t="s">
        <v>21</v>
      </c>
      <c r="F402" s="167" t="str">
        <f>HYPERLINK("https://www.ckvt.cz/hotely/chorvatsko/jizni-dalmacie/orebic/hotel-orsan","Hotel ORSAN")</f>
        <v>Hotel ORSAN</v>
      </c>
      <c r="G402" s="166" t="s">
        <v>5</v>
      </c>
      <c r="H402" s="166" t="s">
        <v>137</v>
      </c>
      <c r="I402" s="166" t="s">
        <v>31</v>
      </c>
      <c r="J402" s="168">
        <f t="shared" si="264"/>
        <v>0.21443888491779839</v>
      </c>
      <c r="K402" s="169">
        <v>10990</v>
      </c>
      <c r="L402" s="70">
        <f t="shared" si="265"/>
        <v>13890</v>
      </c>
      <c r="M402" s="71" t="s">
        <v>99</v>
      </c>
      <c r="N402" s="87">
        <f t="shared" si="258"/>
        <v>18480</v>
      </c>
      <c r="O402" s="27">
        <v>13990</v>
      </c>
      <c r="P402" s="37">
        <f t="shared" si="261"/>
        <v>430.98039215686276</v>
      </c>
      <c r="Q402" s="38">
        <f t="shared" si="262"/>
        <v>1866.1912039395481</v>
      </c>
      <c r="R402" s="38">
        <f t="shared" si="266"/>
        <v>1916.1912039395481</v>
      </c>
      <c r="S402" s="20">
        <v>44.1</v>
      </c>
      <c r="T402" s="67">
        <v>1</v>
      </c>
      <c r="U402" s="67">
        <v>1</v>
      </c>
      <c r="W402" s="23">
        <v>2900</v>
      </c>
      <c r="X402" s="23" t="s">
        <v>99</v>
      </c>
      <c r="Y402">
        <v>7490</v>
      </c>
    </row>
    <row r="403" spans="1:26" hidden="1" x14ac:dyDescent="0.3">
      <c r="A403" s="162">
        <v>43645</v>
      </c>
      <c r="B403" s="179">
        <v>43652</v>
      </c>
      <c r="C403" s="164">
        <f t="shared" si="263"/>
        <v>7</v>
      </c>
      <c r="D403" s="165" t="s">
        <v>112</v>
      </c>
      <c r="E403" s="166" t="s">
        <v>21</v>
      </c>
      <c r="F403" s="167" t="str">
        <f>HYPERLINK("https://www.ckvt.cz/hotely/chorvatsko/jizni-dalmacie/orebic/hotel-orsan","Hotel ORSAN")</f>
        <v>Hotel ORSAN</v>
      </c>
      <c r="G403" s="166" t="s">
        <v>5</v>
      </c>
      <c r="H403" s="166" t="s">
        <v>137</v>
      </c>
      <c r="I403" s="166" t="s">
        <v>33</v>
      </c>
      <c r="J403" s="168">
        <f t="shared" si="264"/>
        <v>0.17253278122843341</v>
      </c>
      <c r="K403" s="169">
        <v>11990</v>
      </c>
      <c r="L403" s="70">
        <f t="shared" si="265"/>
        <v>14890</v>
      </c>
      <c r="M403" s="71" t="s">
        <v>99</v>
      </c>
      <c r="N403" s="87">
        <f t="shared" si="258"/>
        <v>19480</v>
      </c>
      <c r="O403" s="27">
        <v>14490</v>
      </c>
      <c r="P403" s="37">
        <f t="shared" si="261"/>
        <v>470.19607843137254</v>
      </c>
      <c r="Q403" s="38">
        <f t="shared" si="262"/>
        <v>2035.9993207675327</v>
      </c>
      <c r="R403" s="38">
        <f t="shared" si="266"/>
        <v>2085.9993207675325</v>
      </c>
      <c r="S403" s="20">
        <v>44.3</v>
      </c>
      <c r="T403" s="67">
        <v>6</v>
      </c>
      <c r="U403" s="67">
        <v>6</v>
      </c>
      <c r="W403" s="23">
        <v>2900</v>
      </c>
      <c r="X403" s="23" t="s">
        <v>99</v>
      </c>
      <c r="Y403">
        <v>7490</v>
      </c>
    </row>
    <row r="404" spans="1:26" hidden="1" x14ac:dyDescent="0.3">
      <c r="A404" s="162">
        <v>43645</v>
      </c>
      <c r="B404" s="179">
        <v>43652</v>
      </c>
      <c r="C404" s="164">
        <f t="shared" si="263"/>
        <v>7</v>
      </c>
      <c r="D404" s="165" t="s">
        <v>112</v>
      </c>
      <c r="E404" s="166" t="s">
        <v>21</v>
      </c>
      <c r="F404" s="167" t="str">
        <f>HYPERLINK("https://www.ckvt.cz/hotely/chorvatsko/jizni-dalmacie/orebic/hotel-orsan","Hotel ORSAN")</f>
        <v>Hotel ORSAN</v>
      </c>
      <c r="G404" s="166" t="s">
        <v>5</v>
      </c>
      <c r="H404" s="166" t="s">
        <v>137</v>
      </c>
      <c r="I404" s="166" t="s">
        <v>32</v>
      </c>
      <c r="J404" s="168">
        <f t="shared" si="264"/>
        <v>0.22595222724338282</v>
      </c>
      <c r="K404" s="169">
        <v>11990</v>
      </c>
      <c r="L404" s="70">
        <f t="shared" si="265"/>
        <v>14890</v>
      </c>
      <c r="M404" s="71" t="s">
        <v>99</v>
      </c>
      <c r="N404" s="87">
        <f t="shared" si="258"/>
        <v>19480</v>
      </c>
      <c r="O404" s="27">
        <v>15490</v>
      </c>
      <c r="P404" s="37">
        <f t="shared" si="261"/>
        <v>470.19607843137254</v>
      </c>
      <c r="Q404" s="38">
        <f t="shared" si="262"/>
        <v>2035.9993207675327</v>
      </c>
      <c r="R404" s="38">
        <f t="shared" si="266"/>
        <v>2085.9993207675325</v>
      </c>
      <c r="S404" s="20">
        <v>44.3</v>
      </c>
      <c r="T404" s="67">
        <v>5</v>
      </c>
      <c r="U404" s="67">
        <v>5</v>
      </c>
      <c r="W404" s="23">
        <v>2900</v>
      </c>
      <c r="X404" s="23" t="s">
        <v>99</v>
      </c>
      <c r="Y404">
        <v>7490</v>
      </c>
    </row>
    <row r="405" spans="1:26" x14ac:dyDescent="0.3">
      <c r="A405" s="94">
        <v>43645</v>
      </c>
      <c r="B405" s="51">
        <v>43652</v>
      </c>
      <c r="C405" s="33">
        <f t="shared" ref="C405:C424" si="267">B405-A405</f>
        <v>7</v>
      </c>
      <c r="D405" s="64" t="s">
        <v>112</v>
      </c>
      <c r="E405" s="40" t="s">
        <v>21</v>
      </c>
      <c r="F405" s="154" t="str">
        <f>HYPERLINK("https://www.ckvt.cz/hotely/chorvatsko/jizni-dalmacie/orebic/depandance-bellevue","Depandance BELLEVUE")</f>
        <v>Depandance BELLEVUE</v>
      </c>
      <c r="G405" s="40" t="s">
        <v>28</v>
      </c>
      <c r="H405" s="40" t="s">
        <v>137</v>
      </c>
      <c r="I405" s="40" t="s">
        <v>117</v>
      </c>
      <c r="J405" s="99">
        <f t="shared" ref="J405:J424" si="268">1-(K405/O405)</f>
        <v>0.26684456304202797</v>
      </c>
      <c r="K405" s="210">
        <v>10990</v>
      </c>
      <c r="L405" s="34">
        <f t="shared" ref="L405:L414" si="269">K405+W405</f>
        <v>13890</v>
      </c>
      <c r="M405" s="35" t="s">
        <v>99</v>
      </c>
      <c r="N405" s="52">
        <f t="shared" ref="N405:N414" si="270">K405+Y405</f>
        <v>18480</v>
      </c>
      <c r="O405" s="27">
        <v>14990</v>
      </c>
      <c r="P405" s="37">
        <f t="shared" si="261"/>
        <v>430.98039215686276</v>
      </c>
      <c r="Q405" s="38">
        <f t="shared" si="262"/>
        <v>1866.1912039395481</v>
      </c>
      <c r="R405" s="38">
        <f t="shared" ref="R405:R424" si="271">(C405+1)*6.25+Q405</f>
        <v>1916.1912039395481</v>
      </c>
      <c r="S405" s="20">
        <v>49.1</v>
      </c>
      <c r="T405" s="65" t="s">
        <v>126</v>
      </c>
      <c r="U405" s="65" t="s">
        <v>126</v>
      </c>
      <c r="W405" s="23">
        <v>2900</v>
      </c>
      <c r="X405" s="23" t="s">
        <v>99</v>
      </c>
      <c r="Y405">
        <v>7490</v>
      </c>
    </row>
    <row r="406" spans="1:26" hidden="1" x14ac:dyDescent="0.3">
      <c r="A406" s="162">
        <v>43645</v>
      </c>
      <c r="B406" s="163">
        <v>43652</v>
      </c>
      <c r="C406" s="164">
        <f t="shared" si="267"/>
        <v>7</v>
      </c>
      <c r="D406" s="165" t="s">
        <v>112</v>
      </c>
      <c r="E406" s="166" t="s">
        <v>21</v>
      </c>
      <c r="F406" s="167" t="str">
        <f>HYPERLINK("https://www.ckvt.cz/hotely/chorvatsko/jizni-dalmacie/orebic/depandance-bellevue","Depandance BELLEVUE")</f>
        <v>Depandance BELLEVUE</v>
      </c>
      <c r="G406" s="166" t="s">
        <v>28</v>
      </c>
      <c r="H406" s="166" t="s">
        <v>137</v>
      </c>
      <c r="I406" s="166" t="s">
        <v>33</v>
      </c>
      <c r="J406" s="168">
        <f t="shared" si="268"/>
        <v>0.26684456304202797</v>
      </c>
      <c r="K406" s="169">
        <v>10990</v>
      </c>
      <c r="L406" s="70">
        <f t="shared" si="269"/>
        <v>13890</v>
      </c>
      <c r="M406" s="71" t="s">
        <v>99</v>
      </c>
      <c r="N406" s="87">
        <f t="shared" si="270"/>
        <v>18480</v>
      </c>
      <c r="O406" s="27">
        <v>14990</v>
      </c>
      <c r="P406" s="37">
        <f t="shared" ref="P406:P414" si="272">K406/25.5</f>
        <v>430.98039215686276</v>
      </c>
      <c r="Q406" s="38">
        <f t="shared" ref="Q406:Q414" si="273">K406/5.889</f>
        <v>1866.1912039395481</v>
      </c>
      <c r="R406" s="38">
        <f t="shared" si="271"/>
        <v>1916.1912039395481</v>
      </c>
      <c r="S406" s="20">
        <v>49.1</v>
      </c>
      <c r="T406" s="67">
        <v>6</v>
      </c>
      <c r="U406" s="67">
        <v>6</v>
      </c>
      <c r="V406" s="23">
        <v>10106</v>
      </c>
      <c r="W406" s="23">
        <v>2900</v>
      </c>
      <c r="X406" s="23" t="s">
        <v>99</v>
      </c>
      <c r="Y406">
        <v>7490</v>
      </c>
    </row>
    <row r="407" spans="1:26" hidden="1" x14ac:dyDescent="0.3">
      <c r="A407" s="162">
        <v>43645</v>
      </c>
      <c r="B407" s="163">
        <v>43652</v>
      </c>
      <c r="C407" s="164">
        <f t="shared" si="267"/>
        <v>7</v>
      </c>
      <c r="D407" s="165" t="s">
        <v>112</v>
      </c>
      <c r="E407" s="166" t="s">
        <v>21</v>
      </c>
      <c r="F407" s="167" t="str">
        <f>HYPERLINK("https://www.ckvt.cz/hotely/chorvatsko/jizni-dalmacie/orebic/depandance-bellevue","Depandance BELLEVUE")</f>
        <v>Depandance BELLEVUE</v>
      </c>
      <c r="G407" s="166" t="s">
        <v>28</v>
      </c>
      <c r="H407" s="166" t="s">
        <v>137</v>
      </c>
      <c r="I407" s="166" t="s">
        <v>32</v>
      </c>
      <c r="J407" s="168">
        <f t="shared" si="268"/>
        <v>0.22595222724338282</v>
      </c>
      <c r="K407" s="169">
        <v>11990</v>
      </c>
      <c r="L407" s="70">
        <f t="shared" si="269"/>
        <v>14890</v>
      </c>
      <c r="M407" s="71" t="s">
        <v>99</v>
      </c>
      <c r="N407" s="87">
        <f t="shared" si="270"/>
        <v>19480</v>
      </c>
      <c r="O407" s="27">
        <v>15490</v>
      </c>
      <c r="P407" s="37">
        <f t="shared" si="272"/>
        <v>470.19607843137254</v>
      </c>
      <c r="Q407" s="38">
        <f t="shared" si="273"/>
        <v>2035.9993207675327</v>
      </c>
      <c r="R407" s="38">
        <f t="shared" si="271"/>
        <v>2085.9993207675325</v>
      </c>
      <c r="S407" s="20">
        <v>49.2</v>
      </c>
      <c r="T407" s="67">
        <v>4</v>
      </c>
      <c r="U407" s="67">
        <v>4</v>
      </c>
      <c r="W407" s="23">
        <v>2900</v>
      </c>
      <c r="X407" s="23" t="s">
        <v>99</v>
      </c>
      <c r="Y407">
        <v>7490</v>
      </c>
    </row>
    <row r="408" spans="1:26" customFormat="1" x14ac:dyDescent="0.3">
      <c r="A408" s="157">
        <v>43645</v>
      </c>
      <c r="B408" s="4">
        <v>43652</v>
      </c>
      <c r="C408" s="2">
        <f t="shared" si="267"/>
        <v>7</v>
      </c>
      <c r="D408" s="92" t="s">
        <v>112</v>
      </c>
      <c r="E408" s="1" t="s">
        <v>24</v>
      </c>
      <c r="F408" s="155" t="str">
        <f t="shared" ref="F408:F414" si="274">HYPERLINK("https://www.ckvt.cz/hotely/chorvatsko/jizni-dalmacie/trpanj/hotel-faraon","Hotel FARAON")</f>
        <v>Hotel FARAON</v>
      </c>
      <c r="G408" s="1" t="s">
        <v>5</v>
      </c>
      <c r="H408" s="1" t="s">
        <v>137</v>
      </c>
      <c r="I408" s="40" t="s">
        <v>117</v>
      </c>
      <c r="J408" s="100">
        <f t="shared" si="268"/>
        <v>0.26684456304202797</v>
      </c>
      <c r="K408" s="209">
        <v>10990</v>
      </c>
      <c r="L408" s="11">
        <f t="shared" si="269"/>
        <v>13890</v>
      </c>
      <c r="M408" s="12" t="s">
        <v>99</v>
      </c>
      <c r="N408" s="13">
        <f t="shared" si="270"/>
        <v>18480</v>
      </c>
      <c r="O408" s="27">
        <v>14990</v>
      </c>
      <c r="P408" s="6">
        <f t="shared" si="272"/>
        <v>430.98039215686276</v>
      </c>
      <c r="Q408" s="7">
        <f t="shared" si="273"/>
        <v>1866.1912039395481</v>
      </c>
      <c r="R408" s="38">
        <f t="shared" si="271"/>
        <v>1916.1912039395481</v>
      </c>
      <c r="S408" s="20">
        <v>43.1</v>
      </c>
      <c r="T408" s="65" t="s">
        <v>126</v>
      </c>
      <c r="U408" s="65" t="s">
        <v>126</v>
      </c>
      <c r="W408">
        <v>2900</v>
      </c>
      <c r="X408" t="s">
        <v>99</v>
      </c>
      <c r="Y408">
        <v>7490</v>
      </c>
      <c r="Z408" s="23"/>
    </row>
    <row r="409" spans="1:26" customFormat="1" hidden="1" x14ac:dyDescent="0.3">
      <c r="A409" s="178">
        <v>43645</v>
      </c>
      <c r="B409" s="171">
        <v>43652</v>
      </c>
      <c r="C409" s="172">
        <f t="shared" si="267"/>
        <v>7</v>
      </c>
      <c r="D409" s="173" t="s">
        <v>112</v>
      </c>
      <c r="E409" s="174" t="s">
        <v>24</v>
      </c>
      <c r="F409" s="175" t="str">
        <f t="shared" si="274"/>
        <v>Hotel FARAON</v>
      </c>
      <c r="G409" s="174" t="s">
        <v>5</v>
      </c>
      <c r="H409" s="174" t="s">
        <v>137</v>
      </c>
      <c r="I409" s="174" t="s">
        <v>31</v>
      </c>
      <c r="J409" s="176">
        <f t="shared" si="268"/>
        <v>0.26684456304202797</v>
      </c>
      <c r="K409" s="212">
        <v>10990</v>
      </c>
      <c r="L409" s="79">
        <f t="shared" si="269"/>
        <v>13890</v>
      </c>
      <c r="M409" s="80" t="s">
        <v>99</v>
      </c>
      <c r="N409" s="81">
        <f t="shared" si="270"/>
        <v>18480</v>
      </c>
      <c r="O409" s="27">
        <v>14990</v>
      </c>
      <c r="P409" s="6">
        <f t="shared" si="272"/>
        <v>430.98039215686276</v>
      </c>
      <c r="Q409" s="7">
        <f t="shared" si="273"/>
        <v>1866.1912039395481</v>
      </c>
      <c r="R409" s="38">
        <f t="shared" si="271"/>
        <v>1916.1912039395481</v>
      </c>
      <c r="S409" s="20">
        <v>43.1</v>
      </c>
      <c r="T409" s="68">
        <v>0</v>
      </c>
      <c r="U409" s="68">
        <v>0</v>
      </c>
      <c r="W409">
        <v>2900</v>
      </c>
      <c r="X409" t="s">
        <v>99</v>
      </c>
      <c r="Y409">
        <v>7490</v>
      </c>
      <c r="Z409" s="23"/>
    </row>
    <row r="410" spans="1:26" hidden="1" x14ac:dyDescent="0.3">
      <c r="A410" s="177">
        <v>43645</v>
      </c>
      <c r="B410" s="163">
        <v>43652</v>
      </c>
      <c r="C410" s="164">
        <f t="shared" si="267"/>
        <v>7</v>
      </c>
      <c r="D410" s="165" t="s">
        <v>112</v>
      </c>
      <c r="E410" s="166" t="s">
        <v>24</v>
      </c>
      <c r="F410" s="167" t="str">
        <f t="shared" si="274"/>
        <v>Hotel FARAON</v>
      </c>
      <c r="G410" s="166" t="s">
        <v>5</v>
      </c>
      <c r="H410" s="166" t="s">
        <v>137</v>
      </c>
      <c r="I410" s="166" t="s">
        <v>33</v>
      </c>
      <c r="J410" s="168">
        <f t="shared" si="268"/>
        <v>0.29051000645577796</v>
      </c>
      <c r="K410" s="169">
        <v>10990</v>
      </c>
      <c r="L410" s="70">
        <f t="shared" si="269"/>
        <v>13890</v>
      </c>
      <c r="M410" s="71" t="s">
        <v>99</v>
      </c>
      <c r="N410" s="72">
        <f t="shared" si="270"/>
        <v>18480</v>
      </c>
      <c r="O410" s="27">
        <v>15490</v>
      </c>
      <c r="P410" s="37">
        <f t="shared" si="272"/>
        <v>430.98039215686276</v>
      </c>
      <c r="Q410" s="38">
        <f t="shared" si="273"/>
        <v>1866.1912039395481</v>
      </c>
      <c r="R410" s="38">
        <f t="shared" si="271"/>
        <v>1916.1912039395481</v>
      </c>
      <c r="S410" s="20">
        <v>43.2</v>
      </c>
      <c r="T410" s="67">
        <v>10</v>
      </c>
      <c r="U410" s="67">
        <v>8</v>
      </c>
      <c r="W410" s="23">
        <v>2900</v>
      </c>
      <c r="X410" s="23" t="s">
        <v>99</v>
      </c>
      <c r="Y410">
        <v>7490</v>
      </c>
    </row>
    <row r="411" spans="1:26" customFormat="1" hidden="1" x14ac:dyDescent="0.3">
      <c r="A411" s="178">
        <v>43645</v>
      </c>
      <c r="B411" s="171">
        <v>43652</v>
      </c>
      <c r="C411" s="172">
        <f t="shared" si="267"/>
        <v>7</v>
      </c>
      <c r="D411" s="173" t="s">
        <v>112</v>
      </c>
      <c r="E411" s="174" t="s">
        <v>24</v>
      </c>
      <c r="F411" s="175" t="str">
        <f t="shared" si="274"/>
        <v>Hotel FARAON</v>
      </c>
      <c r="G411" s="174" t="s">
        <v>5</v>
      </c>
      <c r="H411" s="174" t="s">
        <v>137</v>
      </c>
      <c r="I411" s="174" t="s">
        <v>32</v>
      </c>
      <c r="J411" s="176">
        <f t="shared" si="268"/>
        <v>0.25015634771732331</v>
      </c>
      <c r="K411" s="212">
        <v>11990</v>
      </c>
      <c r="L411" s="79">
        <f t="shared" si="269"/>
        <v>14890</v>
      </c>
      <c r="M411" s="80" t="s">
        <v>99</v>
      </c>
      <c r="N411" s="81">
        <f t="shared" si="270"/>
        <v>19480</v>
      </c>
      <c r="O411" s="27">
        <v>15990</v>
      </c>
      <c r="P411" s="6">
        <f t="shared" si="272"/>
        <v>470.19607843137254</v>
      </c>
      <c r="Q411" s="7">
        <f t="shared" si="273"/>
        <v>2035.9993207675327</v>
      </c>
      <c r="R411" s="38">
        <f t="shared" si="271"/>
        <v>2085.9993207675325</v>
      </c>
      <c r="S411" s="20">
        <v>43.3</v>
      </c>
      <c r="T411" s="68">
        <v>6</v>
      </c>
      <c r="U411" s="68">
        <v>6</v>
      </c>
      <c r="W411">
        <v>2900</v>
      </c>
      <c r="X411" t="s">
        <v>99</v>
      </c>
      <c r="Y411">
        <v>7490</v>
      </c>
      <c r="Z411" s="23"/>
    </row>
    <row r="412" spans="1:26" customFormat="1" hidden="1" x14ac:dyDescent="0.3">
      <c r="A412" s="178">
        <v>43645</v>
      </c>
      <c r="B412" s="171">
        <v>43652</v>
      </c>
      <c r="C412" s="172">
        <f t="shared" si="267"/>
        <v>7</v>
      </c>
      <c r="D412" s="173" t="s">
        <v>112</v>
      </c>
      <c r="E412" s="174" t="s">
        <v>24</v>
      </c>
      <c r="F412" s="175" t="str">
        <f t="shared" si="274"/>
        <v>Hotel FARAON</v>
      </c>
      <c r="G412" s="174" t="s">
        <v>5</v>
      </c>
      <c r="H412" s="174" t="s">
        <v>137</v>
      </c>
      <c r="I412" s="174" t="s">
        <v>70</v>
      </c>
      <c r="J412" s="176">
        <f t="shared" si="268"/>
        <v>0.11117287381878826</v>
      </c>
      <c r="K412" s="212">
        <v>15990</v>
      </c>
      <c r="L412" s="79">
        <f t="shared" si="269"/>
        <v>18890</v>
      </c>
      <c r="M412" s="80" t="s">
        <v>99</v>
      </c>
      <c r="N412" s="81">
        <f t="shared" si="270"/>
        <v>23480</v>
      </c>
      <c r="O412" s="27">
        <v>17990</v>
      </c>
      <c r="P412" s="6">
        <f t="shared" si="272"/>
        <v>627.05882352941171</v>
      </c>
      <c r="Q412" s="7">
        <f t="shared" si="273"/>
        <v>2715.2317880794699</v>
      </c>
      <c r="R412" s="38">
        <f t="shared" si="271"/>
        <v>2765.2317880794699</v>
      </c>
      <c r="S412" s="20">
        <v>43.4</v>
      </c>
      <c r="T412" s="68">
        <v>1</v>
      </c>
      <c r="U412" s="68">
        <v>1</v>
      </c>
      <c r="W412">
        <v>2900</v>
      </c>
      <c r="X412" t="s">
        <v>99</v>
      </c>
      <c r="Y412">
        <v>7490</v>
      </c>
      <c r="Z412" s="23"/>
    </row>
    <row r="413" spans="1:26" hidden="1" x14ac:dyDescent="0.3">
      <c r="A413" s="177">
        <v>43645</v>
      </c>
      <c r="B413" s="163">
        <v>43652</v>
      </c>
      <c r="C413" s="164">
        <f t="shared" si="267"/>
        <v>7</v>
      </c>
      <c r="D413" s="165" t="s">
        <v>112</v>
      </c>
      <c r="E413" s="166" t="s">
        <v>24</v>
      </c>
      <c r="F413" s="167" t="str">
        <f t="shared" si="274"/>
        <v>Hotel FARAON</v>
      </c>
      <c r="G413" s="166" t="s">
        <v>5</v>
      </c>
      <c r="H413" s="166" t="s">
        <v>137</v>
      </c>
      <c r="I413" s="166" t="s">
        <v>72</v>
      </c>
      <c r="J413" s="168">
        <f t="shared" si="268"/>
        <v>7.5037518759379696E-2</v>
      </c>
      <c r="K413" s="169">
        <v>18490</v>
      </c>
      <c r="L413" s="70">
        <f t="shared" si="269"/>
        <v>21390</v>
      </c>
      <c r="M413" s="71" t="s">
        <v>99</v>
      </c>
      <c r="N413" s="72">
        <f t="shared" si="270"/>
        <v>25980</v>
      </c>
      <c r="O413" s="27">
        <v>19990</v>
      </c>
      <c r="P413" s="37">
        <f t="shared" si="272"/>
        <v>725.0980392156863</v>
      </c>
      <c r="Q413" s="38">
        <f t="shared" si="273"/>
        <v>3139.7520801494311</v>
      </c>
      <c r="R413" s="38">
        <f t="shared" si="271"/>
        <v>3189.7520801494311</v>
      </c>
      <c r="S413" s="20">
        <v>43.6</v>
      </c>
      <c r="T413" s="67">
        <v>0</v>
      </c>
      <c r="U413" s="67">
        <v>0</v>
      </c>
      <c r="W413" s="23">
        <v>2900</v>
      </c>
      <c r="X413" s="23" t="s">
        <v>99</v>
      </c>
      <c r="Y413">
        <v>7490</v>
      </c>
    </row>
    <row r="414" spans="1:26" customFormat="1" hidden="1" x14ac:dyDescent="0.3">
      <c r="A414" s="178">
        <v>43645</v>
      </c>
      <c r="B414" s="171">
        <v>43652</v>
      </c>
      <c r="C414" s="172">
        <f t="shared" si="267"/>
        <v>7</v>
      </c>
      <c r="D414" s="173" t="s">
        <v>112</v>
      </c>
      <c r="E414" s="174" t="s">
        <v>24</v>
      </c>
      <c r="F414" s="175" t="str">
        <f t="shared" si="274"/>
        <v>Hotel FARAON</v>
      </c>
      <c r="G414" s="174" t="s">
        <v>5</v>
      </c>
      <c r="H414" s="174" t="s">
        <v>137</v>
      </c>
      <c r="I414" s="174" t="s">
        <v>71</v>
      </c>
      <c r="J414" s="176">
        <f t="shared" si="268"/>
        <v>0.13049151805132664</v>
      </c>
      <c r="K414" s="212">
        <v>19990</v>
      </c>
      <c r="L414" s="79">
        <f t="shared" si="269"/>
        <v>22890</v>
      </c>
      <c r="M414" s="80" t="s">
        <v>99</v>
      </c>
      <c r="N414" s="81">
        <f t="shared" si="270"/>
        <v>27480</v>
      </c>
      <c r="O414" s="27">
        <v>22990</v>
      </c>
      <c r="P414" s="6">
        <f t="shared" si="272"/>
        <v>783.92156862745094</v>
      </c>
      <c r="Q414" s="7">
        <f t="shared" si="273"/>
        <v>3394.4642553914077</v>
      </c>
      <c r="R414" s="38">
        <f t="shared" si="271"/>
        <v>3444.4642553914077</v>
      </c>
      <c r="S414" s="20">
        <v>43.5</v>
      </c>
      <c r="T414" s="68">
        <v>1</v>
      </c>
      <c r="U414" s="68">
        <v>1</v>
      </c>
      <c r="W414">
        <v>2900</v>
      </c>
      <c r="X414" t="s">
        <v>99</v>
      </c>
      <c r="Y414">
        <v>7490</v>
      </c>
      <c r="Z414" s="23"/>
    </row>
    <row r="415" spans="1:26" x14ac:dyDescent="0.3">
      <c r="A415" s="94">
        <v>43645</v>
      </c>
      <c r="B415" s="51">
        <v>43652</v>
      </c>
      <c r="C415" s="33">
        <f>B415-A415</f>
        <v>7</v>
      </c>
      <c r="D415" s="64" t="s">
        <v>112</v>
      </c>
      <c r="E415" s="40" t="s">
        <v>14</v>
      </c>
      <c r="F415" s="154" t="str">
        <f>HYPERLINK("https://www.ckvt.cz/hotely/chorvatsko/severni-dalmacie/trogir-seget-donji/hotel-medena","Hotel MEDENA")</f>
        <v>Hotel MEDENA</v>
      </c>
      <c r="G415" s="40" t="s">
        <v>5</v>
      </c>
      <c r="H415" s="40" t="s">
        <v>137</v>
      </c>
      <c r="I415" s="40" t="s">
        <v>117</v>
      </c>
      <c r="J415" s="99">
        <f>1-(K415/O415)</f>
        <v>0.14295925661186559</v>
      </c>
      <c r="K415" s="210">
        <v>11990</v>
      </c>
      <c r="L415" s="34">
        <f>K415+W415</f>
        <v>14290</v>
      </c>
      <c r="M415" s="34">
        <f>K415+X415</f>
        <v>16980</v>
      </c>
      <c r="N415" s="52">
        <f>K415+Y415</f>
        <v>21980</v>
      </c>
      <c r="O415" s="27">
        <v>13990</v>
      </c>
      <c r="P415" s="37">
        <f>K415/25.5</f>
        <v>470.19607843137254</v>
      </c>
      <c r="Q415" s="38">
        <f>K415/5.889</f>
        <v>2035.9993207675327</v>
      </c>
      <c r="R415" s="38">
        <f>(C415+1)*6.25+Q415</f>
        <v>2085.9993207675325</v>
      </c>
      <c r="S415" s="20">
        <v>46.1</v>
      </c>
      <c r="T415" s="65" t="s">
        <v>126</v>
      </c>
      <c r="U415" s="65" t="s">
        <v>126</v>
      </c>
      <c r="W415" s="23">
        <v>2300</v>
      </c>
      <c r="X415">
        <v>4990</v>
      </c>
      <c r="Y415">
        <v>9990</v>
      </c>
    </row>
    <row r="416" spans="1:26" hidden="1" x14ac:dyDescent="0.3">
      <c r="A416" s="162">
        <v>43645</v>
      </c>
      <c r="B416" s="163">
        <v>43652</v>
      </c>
      <c r="C416" s="164">
        <f>B416-A416</f>
        <v>7</v>
      </c>
      <c r="D416" s="165" t="s">
        <v>112</v>
      </c>
      <c r="E416" s="166" t="s">
        <v>14</v>
      </c>
      <c r="F416" s="167" t="str">
        <f>HYPERLINK("https://www.ckvt.cz/hotely/chorvatsko/severni-dalmacie/trogir-seget-donji/hotel-medena","Hotel MEDENA")</f>
        <v>Hotel MEDENA</v>
      </c>
      <c r="G416" s="166" t="s">
        <v>5</v>
      </c>
      <c r="H416" s="166" t="s">
        <v>137</v>
      </c>
      <c r="I416" s="166" t="s">
        <v>33</v>
      </c>
      <c r="J416" s="168">
        <f>1-(K416/O416)</f>
        <v>0.14295925661186559</v>
      </c>
      <c r="K416" s="169">
        <v>11990</v>
      </c>
      <c r="L416" s="70">
        <f>K416+W416</f>
        <v>14290</v>
      </c>
      <c r="M416" s="70">
        <f>K416+X416</f>
        <v>16980</v>
      </c>
      <c r="N416" s="87">
        <f>K416+Y416</f>
        <v>21980</v>
      </c>
      <c r="O416" s="27">
        <v>13990</v>
      </c>
      <c r="P416" s="37">
        <f>K416/25.5</f>
        <v>470.19607843137254</v>
      </c>
      <c r="Q416" s="38">
        <f>K416/5.889</f>
        <v>2035.9993207675327</v>
      </c>
      <c r="R416" s="38">
        <f>(C416+1)*6.25+Q416</f>
        <v>2085.9993207675325</v>
      </c>
      <c r="S416" s="20">
        <v>46.1</v>
      </c>
      <c r="T416" s="67">
        <v>17</v>
      </c>
      <c r="U416" s="67">
        <v>17</v>
      </c>
      <c r="W416" s="23">
        <v>2300</v>
      </c>
      <c r="X416">
        <v>4990</v>
      </c>
      <c r="Y416">
        <v>9990</v>
      </c>
    </row>
    <row r="417" spans="1:26" hidden="1" x14ac:dyDescent="0.3">
      <c r="A417" s="162">
        <v>43645</v>
      </c>
      <c r="B417" s="163">
        <v>43652</v>
      </c>
      <c r="C417" s="164">
        <f>B417-A417</f>
        <v>7</v>
      </c>
      <c r="D417" s="165" t="s">
        <v>112</v>
      </c>
      <c r="E417" s="166" t="s">
        <v>14</v>
      </c>
      <c r="F417" s="167" t="str">
        <f>HYPERLINK("https://www.ckvt.cz/hotely/chorvatsko/severni-dalmacie/trogir-seget-donji/hotel-medena","Hotel MEDENA")</f>
        <v>Hotel MEDENA</v>
      </c>
      <c r="G417" s="166" t="s">
        <v>5</v>
      </c>
      <c r="H417" s="166" t="s">
        <v>137</v>
      </c>
      <c r="I417" s="166" t="s">
        <v>32</v>
      </c>
      <c r="J417" s="168">
        <f>1-(K417/O417)</f>
        <v>6.9013112491373318E-2</v>
      </c>
      <c r="K417" s="169">
        <v>13490</v>
      </c>
      <c r="L417" s="70">
        <f>K417+W417</f>
        <v>15790</v>
      </c>
      <c r="M417" s="70">
        <f>K417+X417</f>
        <v>18480</v>
      </c>
      <c r="N417" s="87">
        <f>K417+Y417</f>
        <v>23480</v>
      </c>
      <c r="O417" s="27">
        <v>14490</v>
      </c>
      <c r="P417" s="37">
        <f>K417/25.5</f>
        <v>529.01960784313724</v>
      </c>
      <c r="Q417" s="38">
        <f>K417/5.889</f>
        <v>2290.7114960095091</v>
      </c>
      <c r="R417" s="38">
        <f>(C417+1)*6.25+Q417</f>
        <v>2340.7114960095091</v>
      </c>
      <c r="S417" s="20">
        <v>46.2</v>
      </c>
      <c r="T417" s="67">
        <v>1</v>
      </c>
      <c r="U417" s="67">
        <v>1</v>
      </c>
      <c r="W417" s="23">
        <v>2300</v>
      </c>
      <c r="X417">
        <v>4990</v>
      </c>
      <c r="Y417">
        <v>9990</v>
      </c>
    </row>
    <row r="418" spans="1:26" customFormat="1" hidden="1" x14ac:dyDescent="0.3">
      <c r="A418" s="170">
        <v>43645</v>
      </c>
      <c r="B418" s="171">
        <v>43652</v>
      </c>
      <c r="C418" s="172">
        <f>B418-A418</f>
        <v>7</v>
      </c>
      <c r="D418" s="173" t="s">
        <v>112</v>
      </c>
      <c r="E418" s="174" t="s">
        <v>14</v>
      </c>
      <c r="F418" s="175" t="str">
        <f>HYPERLINK("https://www.ckvt.cz/hotely/chorvatsko/severni-dalmacie/trogir-seget-donji/hotel-medena","Hotel MEDENA")</f>
        <v>Hotel MEDENA</v>
      </c>
      <c r="G418" s="174" t="s">
        <v>5</v>
      </c>
      <c r="H418" s="174" t="s">
        <v>137</v>
      </c>
      <c r="I418" s="174" t="s">
        <v>42</v>
      </c>
      <c r="J418" s="176">
        <f>1-(K418/O418)</f>
        <v>6.6711140760506993E-2</v>
      </c>
      <c r="K418" s="212">
        <v>13990</v>
      </c>
      <c r="L418" s="79">
        <f>K418+W418</f>
        <v>16290</v>
      </c>
      <c r="M418" s="79">
        <f>K418+X418</f>
        <v>18980</v>
      </c>
      <c r="N418" s="88">
        <f>K418+Y418</f>
        <v>23980</v>
      </c>
      <c r="O418" s="27">
        <v>14990</v>
      </c>
      <c r="P418" s="6">
        <f>K418/25.5</f>
        <v>548.62745098039215</v>
      </c>
      <c r="Q418" s="7">
        <f>K418/5.889</f>
        <v>2375.6155544235012</v>
      </c>
      <c r="R418" s="38">
        <f>(C418+1)*6.25+Q418</f>
        <v>2425.6155544235012</v>
      </c>
      <c r="S418" s="20">
        <v>46.3</v>
      </c>
      <c r="T418" s="68">
        <v>0</v>
      </c>
      <c r="U418" s="68">
        <v>0</v>
      </c>
      <c r="W418">
        <v>2300</v>
      </c>
      <c r="X418">
        <v>4990</v>
      </c>
      <c r="Y418">
        <v>9990</v>
      </c>
      <c r="Z418" s="23"/>
    </row>
    <row r="419" spans="1:26" hidden="1" x14ac:dyDescent="0.3">
      <c r="A419" s="162">
        <v>43645</v>
      </c>
      <c r="B419" s="163">
        <v>43652</v>
      </c>
      <c r="C419" s="164">
        <f>B419-A419</f>
        <v>7</v>
      </c>
      <c r="D419" s="165" t="s">
        <v>112</v>
      </c>
      <c r="E419" s="166" t="s">
        <v>14</v>
      </c>
      <c r="F419" s="167" t="str">
        <f>HYPERLINK("https://www.ckvt.cz/hotely/chorvatsko/severni-dalmacie/trogir-seget-donji/hotel-medena","Hotel MEDENA")</f>
        <v>Hotel MEDENA</v>
      </c>
      <c r="G419" s="166" t="s">
        <v>5</v>
      </c>
      <c r="H419" s="166" t="s">
        <v>137</v>
      </c>
      <c r="I419" s="166" t="s">
        <v>54</v>
      </c>
      <c r="J419" s="168">
        <f>1-(K419/O419)</f>
        <v>6.2539086929330856E-2</v>
      </c>
      <c r="K419" s="169">
        <v>14990</v>
      </c>
      <c r="L419" s="70">
        <f>K419+W419</f>
        <v>17290</v>
      </c>
      <c r="M419" s="70">
        <f>K419+X419</f>
        <v>19980</v>
      </c>
      <c r="N419" s="87">
        <f>K419+Y419</f>
        <v>24980</v>
      </c>
      <c r="O419" s="27">
        <v>15990</v>
      </c>
      <c r="P419" s="37">
        <f>K419/25.5</f>
        <v>587.84313725490199</v>
      </c>
      <c r="Q419" s="38">
        <f>K419/5.889</f>
        <v>2545.4236712514858</v>
      </c>
      <c r="R419" s="38">
        <f>(C419+1)*6.25+Q419</f>
        <v>2595.4236712514858</v>
      </c>
      <c r="S419" s="20">
        <v>46.4</v>
      </c>
      <c r="T419" s="67">
        <v>2</v>
      </c>
      <c r="U419" s="67">
        <v>2</v>
      </c>
      <c r="W419" s="23">
        <v>2300</v>
      </c>
      <c r="X419">
        <v>4990</v>
      </c>
      <c r="Y419">
        <v>9990</v>
      </c>
      <c r="Z419"/>
    </row>
    <row r="420" spans="1:26" customFormat="1" x14ac:dyDescent="0.3">
      <c r="A420" s="95">
        <v>43645</v>
      </c>
      <c r="B420" s="4">
        <v>43652</v>
      </c>
      <c r="C420" s="2">
        <f t="shared" si="267"/>
        <v>7</v>
      </c>
      <c r="D420" s="92" t="s">
        <v>112</v>
      </c>
      <c r="E420" s="1" t="s">
        <v>10</v>
      </c>
      <c r="F420" s="155" t="str">
        <f>HYPERLINK("https://www.ckvt.cz/hotely/chorvatsko/istrie/novigrad/hotel-aminess-laguna","Hotel AMINESS LAGUNA")</f>
        <v>Hotel AMINESS LAGUNA</v>
      </c>
      <c r="G420" s="1" t="s">
        <v>5</v>
      </c>
      <c r="H420" s="1" t="s">
        <v>136</v>
      </c>
      <c r="I420" s="40" t="s">
        <v>117</v>
      </c>
      <c r="J420" s="100">
        <f t="shared" si="268"/>
        <v>7.412898443291327E-2</v>
      </c>
      <c r="K420" s="209">
        <v>12490</v>
      </c>
      <c r="L420" s="11">
        <f t="shared" si="265"/>
        <v>14590</v>
      </c>
      <c r="M420" s="15" t="s">
        <v>99</v>
      </c>
      <c r="N420" s="16" t="s">
        <v>99</v>
      </c>
      <c r="O420" s="27">
        <v>13490</v>
      </c>
      <c r="P420" s="6">
        <f t="shared" ref="P420:P424" si="275">K420/25.5</f>
        <v>489.80392156862746</v>
      </c>
      <c r="Q420" s="7">
        <f t="shared" ref="Q420:Q424" si="276">K420/5.889</f>
        <v>2120.903379181525</v>
      </c>
      <c r="R420" s="38">
        <f t="shared" si="271"/>
        <v>2170.903379181525</v>
      </c>
      <c r="S420" s="20">
        <v>47.1</v>
      </c>
      <c r="T420" s="65" t="s">
        <v>126</v>
      </c>
      <c r="U420" s="65" t="s">
        <v>126</v>
      </c>
      <c r="W420">
        <v>2100</v>
      </c>
      <c r="X420" t="s">
        <v>99</v>
      </c>
      <c r="Y420" t="s">
        <v>99</v>
      </c>
      <c r="Z420" s="23"/>
    </row>
    <row r="421" spans="1:26" customFormat="1" hidden="1" x14ac:dyDescent="0.3">
      <c r="A421" s="170">
        <v>43645</v>
      </c>
      <c r="B421" s="171">
        <v>43652</v>
      </c>
      <c r="C421" s="172">
        <f t="shared" si="267"/>
        <v>7</v>
      </c>
      <c r="D421" s="173" t="s">
        <v>112</v>
      </c>
      <c r="E421" s="174" t="s">
        <v>10</v>
      </c>
      <c r="F421" s="175" t="str">
        <f>HYPERLINK("https://www.ckvt.cz/hotely/chorvatsko/istrie/novigrad/hotel-aminess-laguna","Hotel AMINESS LAGUNA")</f>
        <v>Hotel AMINESS LAGUNA</v>
      </c>
      <c r="G421" s="174" t="s">
        <v>5</v>
      </c>
      <c r="H421" s="174" t="s">
        <v>136</v>
      </c>
      <c r="I421" s="174" t="s">
        <v>31</v>
      </c>
      <c r="J421" s="176">
        <f t="shared" si="268"/>
        <v>7.412898443291327E-2</v>
      </c>
      <c r="K421" s="212">
        <v>12490</v>
      </c>
      <c r="L421" s="79">
        <f t="shared" si="265"/>
        <v>14590</v>
      </c>
      <c r="M421" s="83" t="s">
        <v>99</v>
      </c>
      <c r="N421" s="84" t="s">
        <v>99</v>
      </c>
      <c r="O421" s="27">
        <v>13490</v>
      </c>
      <c r="P421" s="6">
        <f t="shared" si="275"/>
        <v>489.80392156862746</v>
      </c>
      <c r="Q421" s="7">
        <f t="shared" si="276"/>
        <v>2120.903379181525</v>
      </c>
      <c r="R421" s="38">
        <f t="shared" si="271"/>
        <v>2170.903379181525</v>
      </c>
      <c r="S421" s="20">
        <v>47.1</v>
      </c>
      <c r="T421" s="68">
        <v>0</v>
      </c>
      <c r="U421" s="68">
        <v>0</v>
      </c>
      <c r="W421">
        <v>2100</v>
      </c>
      <c r="X421" t="s">
        <v>99</v>
      </c>
      <c r="Y421" t="s">
        <v>99</v>
      </c>
      <c r="Z421" s="23"/>
    </row>
    <row r="422" spans="1:26" hidden="1" x14ac:dyDescent="0.3">
      <c r="A422" s="162">
        <v>43645</v>
      </c>
      <c r="B422" s="163">
        <v>43652</v>
      </c>
      <c r="C422" s="164">
        <f t="shared" si="267"/>
        <v>7</v>
      </c>
      <c r="D422" s="165" t="s">
        <v>112</v>
      </c>
      <c r="E422" s="166" t="s">
        <v>10</v>
      </c>
      <c r="F422" s="167" t="str">
        <f>HYPERLINK("https://www.ckvt.cz/hotely/chorvatsko/istrie/novigrad/hotel-aminess-laguna","Hotel AMINESS LAGUNA")</f>
        <v>Hotel AMINESS LAGUNA</v>
      </c>
      <c r="G422" s="166" t="s">
        <v>5</v>
      </c>
      <c r="H422" s="166" t="s">
        <v>136</v>
      </c>
      <c r="I422" s="166" t="s">
        <v>32</v>
      </c>
      <c r="J422" s="168">
        <f t="shared" si="268"/>
        <v>6.9013112491373318E-2</v>
      </c>
      <c r="K422" s="169">
        <v>13490</v>
      </c>
      <c r="L422" s="70">
        <f t="shared" si="265"/>
        <v>15590</v>
      </c>
      <c r="M422" s="85" t="s">
        <v>99</v>
      </c>
      <c r="N422" s="86" t="s">
        <v>99</v>
      </c>
      <c r="O422" s="27">
        <v>14490</v>
      </c>
      <c r="P422" s="37">
        <f t="shared" si="275"/>
        <v>529.01960784313724</v>
      </c>
      <c r="Q422" s="38">
        <f t="shared" si="276"/>
        <v>2290.7114960095091</v>
      </c>
      <c r="R422" s="38">
        <f t="shared" si="271"/>
        <v>2340.7114960095091</v>
      </c>
      <c r="S422" s="20">
        <v>47.2</v>
      </c>
      <c r="T422" s="67">
        <v>3</v>
      </c>
      <c r="U422" s="67">
        <v>2</v>
      </c>
      <c r="W422" s="23">
        <v>2100</v>
      </c>
      <c r="X422" s="23" t="s">
        <v>99</v>
      </c>
      <c r="Y422" s="23" t="s">
        <v>99</v>
      </c>
    </row>
    <row r="423" spans="1:26" x14ac:dyDescent="0.3">
      <c r="A423" s="94">
        <v>43645</v>
      </c>
      <c r="B423" s="51">
        <v>43652</v>
      </c>
      <c r="C423" s="33">
        <f t="shared" si="267"/>
        <v>7</v>
      </c>
      <c r="D423" s="64" t="s">
        <v>112</v>
      </c>
      <c r="E423" s="40" t="s">
        <v>11</v>
      </c>
      <c r="F423" s="154" t="str">
        <f>HYPERLINK("https://www.ckvt.cz/hotely/chorvatsko/istrie/rabac/hotel-narcis","Hotel NARCIS")</f>
        <v>Hotel NARCIS</v>
      </c>
      <c r="G423" s="40" t="s">
        <v>28</v>
      </c>
      <c r="H423" s="40" t="s">
        <v>136</v>
      </c>
      <c r="I423" s="40" t="s">
        <v>117</v>
      </c>
      <c r="J423" s="99">
        <f t="shared" si="268"/>
        <v>0.18761726078799246</v>
      </c>
      <c r="K423" s="210">
        <v>12990</v>
      </c>
      <c r="L423" s="34">
        <f t="shared" si="265"/>
        <v>15090</v>
      </c>
      <c r="M423" s="47" t="s">
        <v>99</v>
      </c>
      <c r="N423" s="48" t="s">
        <v>99</v>
      </c>
      <c r="O423" s="27">
        <v>15990</v>
      </c>
      <c r="P423" s="37">
        <f t="shared" si="275"/>
        <v>509.41176470588238</v>
      </c>
      <c r="Q423" s="38">
        <f t="shared" si="276"/>
        <v>2205.8074375955171</v>
      </c>
      <c r="R423" s="38">
        <f t="shared" si="271"/>
        <v>2255.8074375955171</v>
      </c>
      <c r="S423" s="20">
        <v>48.1</v>
      </c>
      <c r="T423" s="65" t="s">
        <v>126</v>
      </c>
      <c r="U423" s="65" t="s">
        <v>126</v>
      </c>
      <c r="W423" s="23">
        <v>2100</v>
      </c>
      <c r="X423" s="23" t="s">
        <v>99</v>
      </c>
      <c r="Y423" s="23" t="s">
        <v>99</v>
      </c>
    </row>
    <row r="424" spans="1:26" hidden="1" x14ac:dyDescent="0.3">
      <c r="A424" s="162">
        <v>43645</v>
      </c>
      <c r="B424" s="163">
        <v>43652</v>
      </c>
      <c r="C424" s="164">
        <f t="shared" si="267"/>
        <v>7</v>
      </c>
      <c r="D424" s="165" t="s">
        <v>112</v>
      </c>
      <c r="E424" s="166" t="s">
        <v>11</v>
      </c>
      <c r="F424" s="167" t="str">
        <f>HYPERLINK("https://www.ckvt.cz/hotely/chorvatsko/istrie/rabac/hotel-narcis","Hotel NARCIS")</f>
        <v>Hotel NARCIS</v>
      </c>
      <c r="G424" s="166" t="s">
        <v>28</v>
      </c>
      <c r="H424" s="166" t="s">
        <v>136</v>
      </c>
      <c r="I424" s="166" t="s">
        <v>57</v>
      </c>
      <c r="J424" s="168">
        <f t="shared" si="268"/>
        <v>0.18761726078799246</v>
      </c>
      <c r="K424" s="169">
        <v>12990</v>
      </c>
      <c r="L424" s="70">
        <f t="shared" si="265"/>
        <v>15090</v>
      </c>
      <c r="M424" s="85" t="s">
        <v>99</v>
      </c>
      <c r="N424" s="86" t="s">
        <v>99</v>
      </c>
      <c r="O424" s="27">
        <v>15990</v>
      </c>
      <c r="P424" s="37">
        <f t="shared" si="275"/>
        <v>509.41176470588238</v>
      </c>
      <c r="Q424" s="38">
        <f t="shared" si="276"/>
        <v>2205.8074375955171</v>
      </c>
      <c r="R424" s="38">
        <f t="shared" si="271"/>
        <v>2255.8074375955171</v>
      </c>
      <c r="S424" s="20">
        <v>48.1</v>
      </c>
      <c r="T424" s="67">
        <v>13</v>
      </c>
      <c r="U424" s="67">
        <v>13</v>
      </c>
      <c r="W424" s="23">
        <v>2100</v>
      </c>
      <c r="X424" s="23" t="s">
        <v>99</v>
      </c>
      <c r="Y424" s="23" t="s">
        <v>99</v>
      </c>
    </row>
    <row r="425" spans="1:26" x14ac:dyDescent="0.3">
      <c r="A425" s="156">
        <v>43645</v>
      </c>
      <c r="B425" s="51">
        <v>43652</v>
      </c>
      <c r="C425" s="33">
        <f t="shared" ref="C425:C430" si="277">B425-A425</f>
        <v>7</v>
      </c>
      <c r="D425" s="64" t="s">
        <v>113</v>
      </c>
      <c r="E425" s="40" t="s">
        <v>27</v>
      </c>
      <c r="F425" s="154" t="str">
        <f>HYPERLINK("https://www.ckvt.cz/hotely/cerna-hora/budvanska-riviera/budva/pokoje-komplex-slovenska-plaza","Hotel SLOVENSKA PLAŽA")</f>
        <v>Hotel SLOVENSKA PLAŽA</v>
      </c>
      <c r="G425" s="40" t="s">
        <v>5</v>
      </c>
      <c r="H425" s="40" t="s">
        <v>137</v>
      </c>
      <c r="I425" s="40" t="s">
        <v>117</v>
      </c>
      <c r="J425" s="99">
        <f t="shared" ref="J425:J430" si="278">1-(K425/O425)</f>
        <v>0.16139444803098768</v>
      </c>
      <c r="K425" s="210">
        <v>12990</v>
      </c>
      <c r="L425" s="35" t="s">
        <v>99</v>
      </c>
      <c r="M425" s="34">
        <f t="shared" ref="M425:M429" si="279">K425+X425</f>
        <v>21980</v>
      </c>
      <c r="N425" s="52">
        <f t="shared" ref="N425:N426" si="280">K425+Y425</f>
        <v>21980</v>
      </c>
      <c r="O425" s="27">
        <v>15490</v>
      </c>
      <c r="P425" s="37">
        <f t="shared" ref="P425:P430" si="281">K425/25.5</f>
        <v>509.41176470588238</v>
      </c>
      <c r="Q425" s="38">
        <f t="shared" ref="Q425:Q430" si="282">K425/5.889</f>
        <v>2205.8074375955171</v>
      </c>
      <c r="R425" s="38">
        <f t="shared" ref="R425:R430" si="283">(C425+1)*6.25+Q425</f>
        <v>2255.8074375955171</v>
      </c>
      <c r="S425" s="21">
        <v>42.1</v>
      </c>
      <c r="T425" s="65" t="s">
        <v>126</v>
      </c>
      <c r="U425" s="65" t="s">
        <v>126</v>
      </c>
      <c r="W425" s="23" t="e">
        <v>#VALUE!</v>
      </c>
      <c r="X425" s="23">
        <v>8990</v>
      </c>
      <c r="Y425" s="23">
        <v>8990</v>
      </c>
    </row>
    <row r="426" spans="1:26" hidden="1" x14ac:dyDescent="0.3">
      <c r="A426" s="177">
        <v>43645</v>
      </c>
      <c r="B426" s="163">
        <v>43652</v>
      </c>
      <c r="C426" s="164">
        <f t="shared" si="277"/>
        <v>7</v>
      </c>
      <c r="D426" s="165" t="s">
        <v>113</v>
      </c>
      <c r="E426" s="166" t="s">
        <v>27</v>
      </c>
      <c r="F426" s="167" t="str">
        <f>HYPERLINK("https://www.ckvt.cz/hotely/cerna-hora/budvanska-riviera/budva/pokoje-komplex-slovenska-plaza","Hotel SLOVENSKA PLAŽA")</f>
        <v>Hotel SLOVENSKA PLAŽA</v>
      </c>
      <c r="G426" s="166" t="s">
        <v>5</v>
      </c>
      <c r="H426" s="166" t="s">
        <v>137</v>
      </c>
      <c r="I426" s="166" t="s">
        <v>31</v>
      </c>
      <c r="J426" s="168">
        <f t="shared" si="278"/>
        <v>0.16139444803098768</v>
      </c>
      <c r="K426" s="169">
        <v>12990</v>
      </c>
      <c r="L426" s="71" t="s">
        <v>99</v>
      </c>
      <c r="M426" s="70">
        <f t="shared" si="279"/>
        <v>21980</v>
      </c>
      <c r="N426" s="87">
        <f t="shared" si="280"/>
        <v>21980</v>
      </c>
      <c r="O426" s="27">
        <v>15490</v>
      </c>
      <c r="P426" s="37">
        <f t="shared" si="281"/>
        <v>509.41176470588238</v>
      </c>
      <c r="Q426" s="38">
        <f t="shared" si="282"/>
        <v>2205.8074375955171</v>
      </c>
      <c r="R426" s="38">
        <f t="shared" si="283"/>
        <v>2255.8074375955171</v>
      </c>
      <c r="S426" s="21">
        <v>42.2</v>
      </c>
      <c r="T426" s="65">
        <v>5</v>
      </c>
      <c r="U426" s="65">
        <v>5</v>
      </c>
      <c r="W426" s="23" t="e">
        <v>#VALUE!</v>
      </c>
      <c r="X426" s="23">
        <v>8990</v>
      </c>
      <c r="Y426" s="23">
        <v>8990</v>
      </c>
    </row>
    <row r="427" spans="1:26" x14ac:dyDescent="0.3">
      <c r="A427" s="94">
        <v>43645</v>
      </c>
      <c r="B427" s="51">
        <v>43652</v>
      </c>
      <c r="C427" s="33">
        <f>B427-A427</f>
        <v>7</v>
      </c>
      <c r="D427" s="64" t="s">
        <v>112</v>
      </c>
      <c r="E427" s="40" t="s">
        <v>20</v>
      </c>
      <c r="F427" s="154" t="str">
        <f>HYPERLINK("https://www.ckvt.cz/hotely/chorvatsko/stredni-dalmacie/gradac/hotel-labineca","Hotel LABINECA")</f>
        <v>Hotel LABINECA</v>
      </c>
      <c r="G427" s="40" t="s">
        <v>5</v>
      </c>
      <c r="H427" s="40" t="s">
        <v>137</v>
      </c>
      <c r="I427" s="40" t="s">
        <v>117</v>
      </c>
      <c r="J427" s="99">
        <f>1-(K427/O427)</f>
        <v>5.8858151854031759E-2</v>
      </c>
      <c r="K427" s="210">
        <v>15990</v>
      </c>
      <c r="L427" s="34">
        <f>K427+W427</f>
        <v>18390</v>
      </c>
      <c r="M427" s="34">
        <f t="shared" si="279"/>
        <v>20980</v>
      </c>
      <c r="N427" s="52">
        <f>K427+Y427</f>
        <v>25980</v>
      </c>
      <c r="O427" s="27">
        <v>16990</v>
      </c>
      <c r="P427" s="37">
        <f>K427/25.5</f>
        <v>627.05882352941171</v>
      </c>
      <c r="Q427" s="38">
        <f>K427/5.889</f>
        <v>2715.2317880794699</v>
      </c>
      <c r="R427" s="38">
        <f>(C427+1)*6.25+Q427</f>
        <v>2765.2317880794699</v>
      </c>
      <c r="S427" s="20">
        <v>41.1</v>
      </c>
      <c r="T427" s="65" t="s">
        <v>126</v>
      </c>
      <c r="U427" s="65" t="s">
        <v>126</v>
      </c>
      <c r="V427" s="23">
        <v>14861</v>
      </c>
      <c r="W427">
        <v>2400</v>
      </c>
      <c r="X427">
        <v>4990</v>
      </c>
      <c r="Y427" s="23">
        <v>9990</v>
      </c>
    </row>
    <row r="428" spans="1:26" customFormat="1" hidden="1" x14ac:dyDescent="0.3">
      <c r="A428" s="178">
        <v>43645</v>
      </c>
      <c r="B428" s="171">
        <v>43652</v>
      </c>
      <c r="C428" s="172">
        <f>B428-A428</f>
        <v>7</v>
      </c>
      <c r="D428" s="173" t="s">
        <v>112</v>
      </c>
      <c r="E428" s="166" t="s">
        <v>20</v>
      </c>
      <c r="F428" s="167" t="str">
        <f>HYPERLINK("https://www.ckvt.cz/hotely/chorvatsko/stredni-dalmacie/gradac/hotel-labineca","Hotel LABINECA")</f>
        <v>Hotel LABINECA</v>
      </c>
      <c r="G428" s="174" t="s">
        <v>5</v>
      </c>
      <c r="H428" s="174" t="s">
        <v>137</v>
      </c>
      <c r="I428" s="174" t="s">
        <v>33</v>
      </c>
      <c r="J428" s="176">
        <f>1-(K428/O428)</f>
        <v>6.2539086929330856E-2</v>
      </c>
      <c r="K428" s="212">
        <v>14990</v>
      </c>
      <c r="L428" s="79">
        <f>K428+W428</f>
        <v>17390</v>
      </c>
      <c r="M428" s="79">
        <f t="shared" si="279"/>
        <v>19980</v>
      </c>
      <c r="N428" s="88">
        <f>K428+Y428</f>
        <v>24980</v>
      </c>
      <c r="O428" s="27">
        <v>15990</v>
      </c>
      <c r="P428" s="6">
        <f>K428/25.5</f>
        <v>587.84313725490199</v>
      </c>
      <c r="Q428" s="7">
        <f>K428/5.889</f>
        <v>2545.4236712514858</v>
      </c>
      <c r="R428" s="38">
        <f>(C428+1)*6.25+Q428</f>
        <v>2595.4236712514858</v>
      </c>
      <c r="S428" s="20">
        <v>25.3</v>
      </c>
      <c r="T428">
        <v>0</v>
      </c>
      <c r="U428" s="8">
        <v>0</v>
      </c>
      <c r="W428">
        <v>2400</v>
      </c>
      <c r="X428">
        <v>4990</v>
      </c>
      <c r="Y428">
        <v>9990</v>
      </c>
    </row>
    <row r="429" spans="1:26" customFormat="1" hidden="1" x14ac:dyDescent="0.3">
      <c r="A429" s="178">
        <v>43645</v>
      </c>
      <c r="B429" s="171">
        <v>43652</v>
      </c>
      <c r="C429" s="172">
        <f>B429-A429</f>
        <v>7</v>
      </c>
      <c r="D429" s="173" t="s">
        <v>112</v>
      </c>
      <c r="E429" s="166" t="s">
        <v>20</v>
      </c>
      <c r="F429" s="167" t="str">
        <f>HYPERLINK("https://www.ckvt.cz/hotely/chorvatsko/stredni-dalmacie/gradac/hotel-labineca","Hotel LABINECA")</f>
        <v>Hotel LABINECA</v>
      </c>
      <c r="G429" s="174" t="s">
        <v>5</v>
      </c>
      <c r="H429" s="174" t="s">
        <v>137</v>
      </c>
      <c r="I429" s="174" t="s">
        <v>32</v>
      </c>
      <c r="J429" s="176">
        <f>1-(K429/O429)</f>
        <v>5.8858151854031759E-2</v>
      </c>
      <c r="K429" s="212">
        <v>15990</v>
      </c>
      <c r="L429" s="79">
        <f>K429+W429</f>
        <v>18390</v>
      </c>
      <c r="M429" s="79">
        <f t="shared" si="279"/>
        <v>20980</v>
      </c>
      <c r="N429" s="88">
        <f>K429+Y429</f>
        <v>25980</v>
      </c>
      <c r="O429" s="27">
        <v>16990</v>
      </c>
      <c r="P429" s="6">
        <f>K429/25.5</f>
        <v>627.05882352941171</v>
      </c>
      <c r="Q429" s="7">
        <f>K429/5.889</f>
        <v>2715.2317880794699</v>
      </c>
      <c r="R429" s="38">
        <f>(C429+1)*6.25+Q429</f>
        <v>2765.2317880794699</v>
      </c>
      <c r="S429" s="20">
        <v>25.4</v>
      </c>
      <c r="T429">
        <v>0</v>
      </c>
      <c r="U429" s="8">
        <v>1</v>
      </c>
      <c r="W429">
        <v>2400</v>
      </c>
      <c r="X429">
        <v>4990</v>
      </c>
      <c r="Y429">
        <v>9990</v>
      </c>
    </row>
    <row r="430" spans="1:26" x14ac:dyDescent="0.3">
      <c r="A430" s="94">
        <v>43645</v>
      </c>
      <c r="B430" s="51">
        <v>43652</v>
      </c>
      <c r="C430" s="33">
        <f t="shared" si="277"/>
        <v>7</v>
      </c>
      <c r="D430" s="64" t="s">
        <v>112</v>
      </c>
      <c r="E430" s="40" t="s">
        <v>11</v>
      </c>
      <c r="F430" s="154" t="str">
        <f>HYPERLINK("https://www.ckvt.cz/hotely/chorvatsko/istrie/rabac/hotel-narcis","Hotel NARCIS")</f>
        <v>Hotel NARCIS</v>
      </c>
      <c r="G430" s="40" t="s">
        <v>28</v>
      </c>
      <c r="H430" s="40" t="s">
        <v>137</v>
      </c>
      <c r="I430" s="40" t="s">
        <v>117</v>
      </c>
      <c r="J430" s="99">
        <f t="shared" si="278"/>
        <v>0.20010005002501252</v>
      </c>
      <c r="K430" s="210">
        <v>15990</v>
      </c>
      <c r="L430" s="34">
        <f t="shared" ref="L430:L483" si="284">K430+W430</f>
        <v>18090</v>
      </c>
      <c r="M430" s="47" t="s">
        <v>99</v>
      </c>
      <c r="N430" s="48" t="s">
        <v>99</v>
      </c>
      <c r="O430" s="27">
        <v>19990</v>
      </c>
      <c r="P430" s="37">
        <f t="shared" si="281"/>
        <v>627.05882352941171</v>
      </c>
      <c r="Q430" s="38">
        <f t="shared" si="282"/>
        <v>2715.2317880794699</v>
      </c>
      <c r="R430" s="38">
        <f t="shared" si="283"/>
        <v>2765.2317880794699</v>
      </c>
      <c r="S430" s="20">
        <v>48.2</v>
      </c>
      <c r="T430" s="65" t="s">
        <v>126</v>
      </c>
      <c r="U430" s="65" t="s">
        <v>126</v>
      </c>
      <c r="W430" s="23">
        <v>2100</v>
      </c>
      <c r="X430" s="23" t="s">
        <v>99</v>
      </c>
      <c r="Y430" s="23" t="s">
        <v>99</v>
      </c>
    </row>
    <row r="431" spans="1:26" hidden="1" x14ac:dyDescent="0.3">
      <c r="A431" s="162">
        <v>43645</v>
      </c>
      <c r="B431" s="163">
        <v>43652</v>
      </c>
      <c r="C431" s="164">
        <f>B431-A431</f>
        <v>7</v>
      </c>
      <c r="D431" s="165" t="s">
        <v>112</v>
      </c>
      <c r="E431" s="166" t="s">
        <v>11</v>
      </c>
      <c r="F431" s="167" t="str">
        <f>HYPERLINK("https://www.ckvt.cz/hotely/chorvatsko/istrie/rabac/hotel-narcis","Hotel NARCIS")</f>
        <v>Hotel NARCIS</v>
      </c>
      <c r="G431" s="166" t="s">
        <v>28</v>
      </c>
      <c r="H431" s="166" t="s">
        <v>137</v>
      </c>
      <c r="I431" s="166" t="s">
        <v>57</v>
      </c>
      <c r="J431" s="168">
        <f>1-(K431/O431)</f>
        <v>0.20010005002501252</v>
      </c>
      <c r="K431" s="169">
        <v>15990</v>
      </c>
      <c r="L431" s="70">
        <f t="shared" si="284"/>
        <v>18090</v>
      </c>
      <c r="M431" s="85" t="s">
        <v>99</v>
      </c>
      <c r="N431" s="86" t="s">
        <v>99</v>
      </c>
      <c r="O431" s="27">
        <v>19990</v>
      </c>
      <c r="P431" s="37">
        <f>K431/25.5</f>
        <v>627.05882352941171</v>
      </c>
      <c r="Q431" s="38">
        <f>K431/5.889</f>
        <v>2715.2317880794699</v>
      </c>
      <c r="R431" s="38">
        <f>(C431+1)*6.25+Q431</f>
        <v>2765.2317880794699</v>
      </c>
      <c r="S431" s="20">
        <v>48.2</v>
      </c>
      <c r="T431" s="67">
        <v>13</v>
      </c>
      <c r="U431" s="67">
        <v>13</v>
      </c>
      <c r="W431" s="23">
        <v>2100</v>
      </c>
      <c r="X431" s="23" t="s">
        <v>99</v>
      </c>
      <c r="Y431" s="23" t="s">
        <v>99</v>
      </c>
    </row>
    <row r="432" spans="1:26" ht="15" thickBot="1" x14ac:dyDescent="0.35">
      <c r="A432" s="94">
        <v>43645</v>
      </c>
      <c r="B432" s="51">
        <v>43652</v>
      </c>
      <c r="C432" s="33">
        <f>B432-A432</f>
        <v>7</v>
      </c>
      <c r="D432" s="64" t="s">
        <v>112</v>
      </c>
      <c r="E432" s="40" t="s">
        <v>20</v>
      </c>
      <c r="F432" s="154" t="str">
        <f>HYPERLINK("https://www.ckvt.cz/hotely/chorvatsko/stredni-dalmacie/gradac/depandance-labineca","Depandance LABINECA")</f>
        <v>Depandance LABINECA</v>
      </c>
      <c r="G432" s="40" t="s">
        <v>5</v>
      </c>
      <c r="H432" s="40" t="s">
        <v>137</v>
      </c>
      <c r="I432" s="40" t="s">
        <v>117</v>
      </c>
      <c r="J432" s="99">
        <f>1-(K432/O432)</f>
        <v>0.10531858873091104</v>
      </c>
      <c r="K432" s="210">
        <v>16990</v>
      </c>
      <c r="L432" s="34">
        <f>K432+W432</f>
        <v>19390</v>
      </c>
      <c r="M432" s="34">
        <f t="shared" ref="M432:M438" si="285">K432+X432</f>
        <v>21980</v>
      </c>
      <c r="N432" s="52">
        <f t="shared" ref="N432:N438" si="286">K432+Y432</f>
        <v>26980</v>
      </c>
      <c r="O432" s="27">
        <v>18990</v>
      </c>
      <c r="P432" s="37">
        <f>K432/25.5</f>
        <v>666.27450980392155</v>
      </c>
      <c r="Q432" s="38">
        <f>K432/5.889</f>
        <v>2885.0399049074545</v>
      </c>
      <c r="R432" s="38">
        <f>(C432+1)*6.25+Q432</f>
        <v>2935.0399049074545</v>
      </c>
      <c r="S432" s="20">
        <v>41.1</v>
      </c>
      <c r="T432" s="65" t="s">
        <v>126</v>
      </c>
      <c r="U432" s="65" t="s">
        <v>126</v>
      </c>
      <c r="W432">
        <v>2400</v>
      </c>
      <c r="X432">
        <v>4990</v>
      </c>
      <c r="Y432" s="23">
        <v>9990</v>
      </c>
    </row>
    <row r="433" spans="1:26" customFormat="1" ht="15" hidden="1" thickBot="1" x14ac:dyDescent="0.35">
      <c r="A433" s="178">
        <v>43645</v>
      </c>
      <c r="B433" s="171">
        <v>43652</v>
      </c>
      <c r="C433" s="172">
        <f>B433-A433</f>
        <v>7</v>
      </c>
      <c r="D433" s="173" t="s">
        <v>112</v>
      </c>
      <c r="E433" s="166" t="s">
        <v>20</v>
      </c>
      <c r="F433" s="167" t="str">
        <f>HYPERLINK("https://www.ckvt.cz/hotely/chorvatsko/stredni-dalmacie/gradac/depandance-labineca","Depandance LABINECA")</f>
        <v>Depandance LABINECA</v>
      </c>
      <c r="G433" s="174" t="s">
        <v>5</v>
      </c>
      <c r="H433" s="174" t="s">
        <v>137</v>
      </c>
      <c r="I433" s="174" t="s">
        <v>74</v>
      </c>
      <c r="J433" s="176">
        <f>1-(K433/O433)</f>
        <v>0.10531858873091104</v>
      </c>
      <c r="K433" s="212">
        <v>16990</v>
      </c>
      <c r="L433" s="79">
        <f>K433+W433</f>
        <v>19390</v>
      </c>
      <c r="M433" s="79">
        <f t="shared" si="285"/>
        <v>21980</v>
      </c>
      <c r="N433" s="88">
        <f t="shared" si="286"/>
        <v>26980</v>
      </c>
      <c r="O433" s="27">
        <v>18990</v>
      </c>
      <c r="P433" s="6">
        <f>K433/25.5</f>
        <v>666.27450980392155</v>
      </c>
      <c r="Q433" s="7">
        <f>K433/5.889</f>
        <v>2885.0399049074545</v>
      </c>
      <c r="R433" s="38">
        <f>(C433+1)*6.25+Q433</f>
        <v>2935.0399049074545</v>
      </c>
      <c r="S433" s="20">
        <v>25.3</v>
      </c>
      <c r="T433">
        <v>0</v>
      </c>
      <c r="U433" s="8">
        <v>3</v>
      </c>
      <c r="W433">
        <v>2400</v>
      </c>
      <c r="X433">
        <v>4990</v>
      </c>
      <c r="Y433">
        <v>9990</v>
      </c>
    </row>
    <row r="434" spans="1:26" customFormat="1" ht="15" hidden="1" thickBot="1" x14ac:dyDescent="0.35">
      <c r="A434" s="178">
        <v>43645</v>
      </c>
      <c r="B434" s="171">
        <v>43652</v>
      </c>
      <c r="C434" s="172">
        <f>B434-A434</f>
        <v>7</v>
      </c>
      <c r="D434" s="173" t="s">
        <v>112</v>
      </c>
      <c r="E434" s="166" t="s">
        <v>20</v>
      </c>
      <c r="F434" s="167" t="str">
        <f>HYPERLINK("https://www.ckvt.cz/hotely/chorvatsko/stredni-dalmacie/gradac/depandance-labineca","Depandance LABINECA")</f>
        <v>Depandance LABINECA</v>
      </c>
      <c r="G434" s="174" t="s">
        <v>5</v>
      </c>
      <c r="H434" s="174" t="s">
        <v>137</v>
      </c>
      <c r="I434" s="174" t="s">
        <v>42</v>
      </c>
      <c r="J434" s="176">
        <f>1-(K434/O434)</f>
        <v>0.10005002501250626</v>
      </c>
      <c r="K434" s="212">
        <v>17990</v>
      </c>
      <c r="L434" s="79">
        <f>K434+W434</f>
        <v>20390</v>
      </c>
      <c r="M434" s="79">
        <f t="shared" si="285"/>
        <v>22980</v>
      </c>
      <c r="N434" s="88">
        <f t="shared" si="286"/>
        <v>27980</v>
      </c>
      <c r="O434" s="27">
        <v>19990</v>
      </c>
      <c r="P434" s="6">
        <f>K434/25.5</f>
        <v>705.49019607843138</v>
      </c>
      <c r="Q434" s="7">
        <f>K434/5.889</f>
        <v>3054.848021735439</v>
      </c>
      <c r="R434" s="38">
        <f>(C434+1)*6.25+Q434</f>
        <v>3104.848021735439</v>
      </c>
      <c r="S434" s="20">
        <v>25.4</v>
      </c>
      <c r="T434">
        <v>0</v>
      </c>
      <c r="U434" s="8">
        <v>3</v>
      </c>
      <c r="W434">
        <v>2400</v>
      </c>
      <c r="X434">
        <v>4990</v>
      </c>
      <c r="Y434">
        <v>9990</v>
      </c>
    </row>
    <row r="435" spans="1:26" x14ac:dyDescent="0.3">
      <c r="A435" s="205">
        <v>43652</v>
      </c>
      <c r="B435" s="152">
        <v>43659</v>
      </c>
      <c r="C435" s="42">
        <f t="shared" ref="C435:C448" si="287">B435-A435</f>
        <v>7</v>
      </c>
      <c r="D435" s="91" t="s">
        <v>112</v>
      </c>
      <c r="E435" s="32" t="s">
        <v>15</v>
      </c>
      <c r="F435" s="153" t="str">
        <f>HYPERLINK("https://www.ckvt.cz/apartmany/chorvatsko/stredni-dalmacie/nemira/vila-ina","Vila INA")</f>
        <v>Vila INA</v>
      </c>
      <c r="G435" s="32" t="s">
        <v>5</v>
      </c>
      <c r="H435" s="32" t="s">
        <v>116</v>
      </c>
      <c r="I435" s="32" t="s">
        <v>117</v>
      </c>
      <c r="J435" s="89">
        <f t="shared" ref="J435:J448" si="288">1-(K435/O435)</f>
        <v>0.12531328320802004</v>
      </c>
      <c r="K435" s="211">
        <v>3490</v>
      </c>
      <c r="L435" s="45">
        <f t="shared" si="284"/>
        <v>5690</v>
      </c>
      <c r="M435" s="45">
        <f t="shared" si="285"/>
        <v>8480</v>
      </c>
      <c r="N435" s="54">
        <f t="shared" si="286"/>
        <v>13480</v>
      </c>
      <c r="O435" s="27">
        <v>3990</v>
      </c>
      <c r="P435" s="37">
        <f t="shared" ref="P435:P448" si="289">K435/25.5</f>
        <v>136.86274509803923</v>
      </c>
      <c r="Q435" s="38">
        <f t="shared" ref="Q435:Q448" si="290">K435/5.889</f>
        <v>592.63032772966551</v>
      </c>
      <c r="R435" s="38">
        <f t="shared" ref="R435:R448" si="291">(C435+1)*6.25+Q435</f>
        <v>642.63032772966551</v>
      </c>
      <c r="S435" s="18">
        <v>1.1000000000000001</v>
      </c>
      <c r="T435" s="65" t="s">
        <v>126</v>
      </c>
      <c r="U435" s="65" t="s">
        <v>126</v>
      </c>
      <c r="W435" s="23">
        <v>2200</v>
      </c>
      <c r="X435">
        <v>4990</v>
      </c>
      <c r="Y435">
        <v>9990</v>
      </c>
    </row>
    <row r="436" spans="1:26" hidden="1" x14ac:dyDescent="0.3">
      <c r="A436" s="162">
        <v>43652</v>
      </c>
      <c r="B436" s="163">
        <v>43659</v>
      </c>
      <c r="C436" s="164">
        <f t="shared" si="287"/>
        <v>7</v>
      </c>
      <c r="D436" s="165" t="s">
        <v>112</v>
      </c>
      <c r="E436" s="166" t="s">
        <v>15</v>
      </c>
      <c r="F436" s="167" t="str">
        <f>HYPERLINK("https://www.ckvt.cz/apartmany/chorvatsko/stredni-dalmacie/nemira/vila-ina","Vila INA")</f>
        <v>Vila INA</v>
      </c>
      <c r="G436" s="166" t="s">
        <v>5</v>
      </c>
      <c r="H436" s="166" t="s">
        <v>116</v>
      </c>
      <c r="I436" s="166" t="s">
        <v>47</v>
      </c>
      <c r="J436" s="168">
        <f t="shared" si="288"/>
        <v>0.12531328320802004</v>
      </c>
      <c r="K436" s="169">
        <v>3490</v>
      </c>
      <c r="L436" s="70">
        <f t="shared" si="284"/>
        <v>5690</v>
      </c>
      <c r="M436" s="70">
        <f t="shared" si="285"/>
        <v>8480</v>
      </c>
      <c r="N436" s="87">
        <f t="shared" si="286"/>
        <v>13480</v>
      </c>
      <c r="O436" s="27">
        <v>3990</v>
      </c>
      <c r="P436" s="37">
        <f t="shared" si="289"/>
        <v>136.86274509803923</v>
      </c>
      <c r="Q436" s="38">
        <f t="shared" si="290"/>
        <v>592.63032772966551</v>
      </c>
      <c r="R436" s="38">
        <f t="shared" si="291"/>
        <v>642.63032772966551</v>
      </c>
      <c r="S436" s="18">
        <v>1.1000000000000001</v>
      </c>
      <c r="T436" s="66">
        <v>1</v>
      </c>
      <c r="U436" s="67">
        <v>1</v>
      </c>
      <c r="W436" s="23">
        <v>2200</v>
      </c>
      <c r="X436">
        <v>4990</v>
      </c>
      <c r="Y436">
        <v>9990</v>
      </c>
    </row>
    <row r="437" spans="1:26" customFormat="1" hidden="1" x14ac:dyDescent="0.3">
      <c r="A437" s="170">
        <v>43652</v>
      </c>
      <c r="B437" s="171">
        <v>43659</v>
      </c>
      <c r="C437" s="172">
        <f t="shared" si="287"/>
        <v>7</v>
      </c>
      <c r="D437" s="173" t="s">
        <v>112</v>
      </c>
      <c r="E437" s="174" t="s">
        <v>15</v>
      </c>
      <c r="F437" s="175" t="str">
        <f>HYPERLINK("https://www.ckvt.cz/apartmany/chorvatsko/stredni-dalmacie/nemira/vila-ina","Vila INA")</f>
        <v>Vila INA</v>
      </c>
      <c r="G437" s="174" t="s">
        <v>5</v>
      </c>
      <c r="H437" s="174" t="s">
        <v>116</v>
      </c>
      <c r="I437" s="174" t="s">
        <v>48</v>
      </c>
      <c r="J437" s="176">
        <f t="shared" si="288"/>
        <v>0.11135857461024501</v>
      </c>
      <c r="K437" s="212">
        <v>3990</v>
      </c>
      <c r="L437" s="79">
        <f t="shared" si="284"/>
        <v>6190</v>
      </c>
      <c r="M437" s="79">
        <f t="shared" si="285"/>
        <v>8980</v>
      </c>
      <c r="N437" s="88">
        <f t="shared" si="286"/>
        <v>13980</v>
      </c>
      <c r="O437" s="27">
        <v>4490</v>
      </c>
      <c r="P437" s="6">
        <f t="shared" si="289"/>
        <v>156.47058823529412</v>
      </c>
      <c r="Q437" s="7">
        <f t="shared" si="290"/>
        <v>677.53438614365768</v>
      </c>
      <c r="R437" s="38">
        <f t="shared" si="291"/>
        <v>727.53438614365768</v>
      </c>
      <c r="S437" s="18">
        <v>1.2</v>
      </c>
      <c r="T437" s="69">
        <v>0</v>
      </c>
      <c r="U437" s="68">
        <v>0</v>
      </c>
      <c r="W437">
        <v>2200</v>
      </c>
      <c r="X437">
        <v>4990</v>
      </c>
      <c r="Y437">
        <v>9990</v>
      </c>
      <c r="Z437" s="23"/>
    </row>
    <row r="438" spans="1:26" hidden="1" x14ac:dyDescent="0.3">
      <c r="A438" s="162">
        <v>43652</v>
      </c>
      <c r="B438" s="163">
        <v>43659</v>
      </c>
      <c r="C438" s="164">
        <f t="shared" si="287"/>
        <v>7</v>
      </c>
      <c r="D438" s="165" t="s">
        <v>112</v>
      </c>
      <c r="E438" s="166" t="s">
        <v>15</v>
      </c>
      <c r="F438" s="167" t="str">
        <f>HYPERLINK("https://www.ckvt.cz/apartmany/chorvatsko/stredni-dalmacie/nemira/vila-ina","Vila INA")</f>
        <v>Vila INA</v>
      </c>
      <c r="G438" s="166" t="s">
        <v>5</v>
      </c>
      <c r="H438" s="166" t="s">
        <v>116</v>
      </c>
      <c r="I438" s="166" t="s">
        <v>46</v>
      </c>
      <c r="J438" s="168">
        <f t="shared" si="288"/>
        <v>0.11135857461024501</v>
      </c>
      <c r="K438" s="169">
        <v>3990</v>
      </c>
      <c r="L438" s="70">
        <f t="shared" si="284"/>
        <v>6190</v>
      </c>
      <c r="M438" s="70">
        <f t="shared" si="285"/>
        <v>8980</v>
      </c>
      <c r="N438" s="87">
        <f t="shared" si="286"/>
        <v>13980</v>
      </c>
      <c r="O438" s="27">
        <v>4490</v>
      </c>
      <c r="P438" s="37">
        <f t="shared" si="289"/>
        <v>156.47058823529412</v>
      </c>
      <c r="Q438" s="38">
        <f t="shared" si="290"/>
        <v>677.53438614365768</v>
      </c>
      <c r="R438" s="38">
        <f t="shared" si="291"/>
        <v>727.53438614365768</v>
      </c>
      <c r="S438" s="18">
        <v>1.3</v>
      </c>
      <c r="T438" s="66">
        <v>0</v>
      </c>
      <c r="U438" s="67">
        <v>0</v>
      </c>
      <c r="W438" s="23">
        <v>2200</v>
      </c>
      <c r="X438">
        <v>4990</v>
      </c>
      <c r="Y438">
        <v>9990</v>
      </c>
    </row>
    <row r="439" spans="1:26" customFormat="1" x14ac:dyDescent="0.3">
      <c r="A439" s="95">
        <v>43652</v>
      </c>
      <c r="B439" s="4">
        <v>43659</v>
      </c>
      <c r="C439" s="2">
        <f t="shared" ref="C439:C444" si="292">B439-A439</f>
        <v>7</v>
      </c>
      <c r="D439" s="92" t="s">
        <v>112</v>
      </c>
      <c r="E439" s="1" t="s">
        <v>20</v>
      </c>
      <c r="F439" s="155" t="str">
        <f t="shared" ref="F439:F444" si="293">HYPERLINK("https://www.ckvt.cz/apartmany/chorvatsko/stredni-dalmacie/gradac/apartmany-roic","Apartmány ROIĆ")</f>
        <v>Apartmány ROIĆ</v>
      </c>
      <c r="G439" s="1" t="s">
        <v>5</v>
      </c>
      <c r="H439" s="1" t="s">
        <v>116</v>
      </c>
      <c r="I439" s="40" t="s">
        <v>117</v>
      </c>
      <c r="J439" s="100">
        <f t="shared" ref="J439:J444" si="294">1-(K439/O439)</f>
        <v>0.11135857461024501</v>
      </c>
      <c r="K439" s="209">
        <v>3990</v>
      </c>
      <c r="L439" s="11">
        <f t="shared" ref="L439:L444" si="295">K439+W439</f>
        <v>6190</v>
      </c>
      <c r="M439" s="11">
        <f t="shared" ref="M439:M444" si="296">K439+X439</f>
        <v>8980</v>
      </c>
      <c r="N439" s="17">
        <f t="shared" ref="N439:N444" si="297">K439+Y439</f>
        <v>13980</v>
      </c>
      <c r="O439" s="27">
        <v>4490</v>
      </c>
      <c r="P439" s="6">
        <f t="shared" ref="P439:P444" si="298">K439/25.5</f>
        <v>156.47058823529412</v>
      </c>
      <c r="Q439" s="7">
        <f t="shared" ref="Q439:Q444" si="299">K439/5.889</f>
        <v>677.53438614365768</v>
      </c>
      <c r="R439" s="38">
        <f t="shared" ref="R439:R444" si="300">(C439+1)*6.25+Q439</f>
        <v>727.53438614365768</v>
      </c>
      <c r="S439" s="20">
        <v>5.0999999999999996</v>
      </c>
      <c r="T439" s="65" t="s">
        <v>126</v>
      </c>
      <c r="U439" s="65" t="s">
        <v>126</v>
      </c>
      <c r="W439">
        <v>2200</v>
      </c>
      <c r="X439">
        <v>4990</v>
      </c>
      <c r="Y439">
        <v>9990</v>
      </c>
      <c r="Z439" s="23"/>
    </row>
    <row r="440" spans="1:26" customFormat="1" hidden="1" x14ac:dyDescent="0.3">
      <c r="A440" s="170">
        <v>43652</v>
      </c>
      <c r="B440" s="171">
        <v>43659</v>
      </c>
      <c r="C440" s="172">
        <f t="shared" si="292"/>
        <v>7</v>
      </c>
      <c r="D440" s="173" t="s">
        <v>112</v>
      </c>
      <c r="E440" s="174" t="s">
        <v>20</v>
      </c>
      <c r="F440" s="175" t="str">
        <f t="shared" si="293"/>
        <v>Apartmány ROIĆ</v>
      </c>
      <c r="G440" s="174" t="s">
        <v>5</v>
      </c>
      <c r="H440" s="174" t="s">
        <v>116</v>
      </c>
      <c r="I440" s="174" t="s">
        <v>49</v>
      </c>
      <c r="J440" s="176">
        <f t="shared" si="294"/>
        <v>0.1002004008016032</v>
      </c>
      <c r="K440" s="212">
        <v>4490</v>
      </c>
      <c r="L440" s="79">
        <f t="shared" si="295"/>
        <v>6690</v>
      </c>
      <c r="M440" s="79">
        <f t="shared" si="296"/>
        <v>9480</v>
      </c>
      <c r="N440" s="88">
        <f t="shared" si="297"/>
        <v>14480</v>
      </c>
      <c r="O440" s="27">
        <v>4990</v>
      </c>
      <c r="P440" s="6">
        <f t="shared" si="298"/>
        <v>176.07843137254903</v>
      </c>
      <c r="Q440" s="7">
        <f t="shared" si="299"/>
        <v>762.43844455764986</v>
      </c>
      <c r="R440" s="38">
        <f t="shared" si="300"/>
        <v>812.43844455764986</v>
      </c>
      <c r="S440" s="20">
        <v>5.0999999999999996</v>
      </c>
      <c r="T440" s="68">
        <v>0</v>
      </c>
      <c r="U440" s="68">
        <v>0</v>
      </c>
      <c r="W440">
        <v>2200</v>
      </c>
      <c r="X440">
        <v>4990</v>
      </c>
      <c r="Y440">
        <v>9990</v>
      </c>
      <c r="Z440" s="23"/>
    </row>
    <row r="441" spans="1:26" customFormat="1" hidden="1" x14ac:dyDescent="0.3">
      <c r="A441" s="170">
        <v>43652</v>
      </c>
      <c r="B441" s="171">
        <v>43659</v>
      </c>
      <c r="C441" s="172">
        <f t="shared" si="292"/>
        <v>7</v>
      </c>
      <c r="D441" s="173" t="s">
        <v>112</v>
      </c>
      <c r="E441" s="174" t="s">
        <v>20</v>
      </c>
      <c r="F441" s="175" t="str">
        <f t="shared" si="293"/>
        <v>Apartmány ROIĆ</v>
      </c>
      <c r="G441" s="174" t="s">
        <v>5</v>
      </c>
      <c r="H441" s="174" t="s">
        <v>116</v>
      </c>
      <c r="I441" s="174" t="s">
        <v>90</v>
      </c>
      <c r="J441" s="176">
        <f t="shared" si="294"/>
        <v>0.11135857461024501</v>
      </c>
      <c r="K441" s="212">
        <v>3990</v>
      </c>
      <c r="L441" s="79">
        <f t="shared" si="295"/>
        <v>6190</v>
      </c>
      <c r="M441" s="79">
        <f t="shared" si="296"/>
        <v>8980</v>
      </c>
      <c r="N441" s="88">
        <f t="shared" si="297"/>
        <v>13980</v>
      </c>
      <c r="O441" s="27">
        <v>4490</v>
      </c>
      <c r="P441" s="6">
        <f t="shared" si="298"/>
        <v>156.47058823529412</v>
      </c>
      <c r="Q441" s="7">
        <f t="shared" si="299"/>
        <v>677.53438614365768</v>
      </c>
      <c r="R441" s="38">
        <f t="shared" si="300"/>
        <v>727.53438614365768</v>
      </c>
      <c r="S441" s="20">
        <v>5.2</v>
      </c>
      <c r="T441" s="68">
        <v>1</v>
      </c>
      <c r="U441" s="68">
        <v>1</v>
      </c>
      <c r="W441">
        <v>2200</v>
      </c>
      <c r="X441">
        <v>4990</v>
      </c>
      <c r="Y441">
        <v>9990</v>
      </c>
      <c r="Z441" s="23"/>
    </row>
    <row r="442" spans="1:26" hidden="1" x14ac:dyDescent="0.3">
      <c r="A442" s="162">
        <v>43652</v>
      </c>
      <c r="B442" s="163">
        <v>43659</v>
      </c>
      <c r="C442" s="164">
        <f t="shared" si="292"/>
        <v>7</v>
      </c>
      <c r="D442" s="165" t="s">
        <v>112</v>
      </c>
      <c r="E442" s="166" t="s">
        <v>20</v>
      </c>
      <c r="F442" s="167" t="str">
        <f t="shared" si="293"/>
        <v>Apartmány ROIĆ</v>
      </c>
      <c r="G442" s="166" t="s">
        <v>5</v>
      </c>
      <c r="H442" s="166" t="s">
        <v>116</v>
      </c>
      <c r="I442" s="166" t="s">
        <v>91</v>
      </c>
      <c r="J442" s="168">
        <f t="shared" si="294"/>
        <v>0.1002004008016032</v>
      </c>
      <c r="K442" s="169">
        <v>4490</v>
      </c>
      <c r="L442" s="70">
        <f t="shared" si="295"/>
        <v>6690</v>
      </c>
      <c r="M442" s="70">
        <f t="shared" si="296"/>
        <v>9480</v>
      </c>
      <c r="N442" s="87">
        <f t="shared" si="297"/>
        <v>14480</v>
      </c>
      <c r="O442" s="27">
        <v>4990</v>
      </c>
      <c r="P442" s="37">
        <f t="shared" si="298"/>
        <v>176.07843137254903</v>
      </c>
      <c r="Q442" s="38">
        <f t="shared" si="299"/>
        <v>762.43844455764986</v>
      </c>
      <c r="R442" s="38">
        <f t="shared" si="300"/>
        <v>812.43844455764986</v>
      </c>
      <c r="S442" s="20">
        <v>5.3</v>
      </c>
      <c r="T442" s="67">
        <v>0</v>
      </c>
      <c r="U442" s="67">
        <v>0</v>
      </c>
      <c r="W442" s="23">
        <v>2200</v>
      </c>
      <c r="X442">
        <v>4990</v>
      </c>
      <c r="Y442">
        <v>9990</v>
      </c>
    </row>
    <row r="443" spans="1:26" customFormat="1" hidden="1" x14ac:dyDescent="0.3">
      <c r="A443" s="170">
        <v>43652</v>
      </c>
      <c r="B443" s="171">
        <v>43659</v>
      </c>
      <c r="C443" s="172">
        <f t="shared" si="292"/>
        <v>7</v>
      </c>
      <c r="D443" s="173" t="s">
        <v>112</v>
      </c>
      <c r="E443" s="174" t="s">
        <v>20</v>
      </c>
      <c r="F443" s="175" t="str">
        <f t="shared" si="293"/>
        <v>Apartmány ROIĆ</v>
      </c>
      <c r="G443" s="174" t="s">
        <v>5</v>
      </c>
      <c r="H443" s="174" t="s">
        <v>116</v>
      </c>
      <c r="I443" s="174" t="s">
        <v>53</v>
      </c>
      <c r="J443" s="176">
        <f t="shared" si="294"/>
        <v>0.1002004008016032</v>
      </c>
      <c r="K443" s="212">
        <v>4490</v>
      </c>
      <c r="L443" s="79">
        <f t="shared" si="295"/>
        <v>6690</v>
      </c>
      <c r="M443" s="79">
        <f t="shared" si="296"/>
        <v>9480</v>
      </c>
      <c r="N443" s="88">
        <f t="shared" si="297"/>
        <v>14480</v>
      </c>
      <c r="O443" s="27">
        <v>4990</v>
      </c>
      <c r="P443" s="6">
        <f t="shared" si="298"/>
        <v>176.07843137254903</v>
      </c>
      <c r="Q443" s="7">
        <f t="shared" si="299"/>
        <v>762.43844455764986</v>
      </c>
      <c r="R443" s="38">
        <f t="shared" si="300"/>
        <v>812.43844455764986</v>
      </c>
      <c r="S443" s="20">
        <v>5.4</v>
      </c>
      <c r="T443" s="68">
        <v>0</v>
      </c>
      <c r="U443" s="68">
        <v>0</v>
      </c>
      <c r="W443">
        <v>2200</v>
      </c>
      <c r="X443">
        <v>4990</v>
      </c>
      <c r="Y443">
        <v>9990</v>
      </c>
      <c r="Z443" s="23"/>
    </row>
    <row r="444" spans="1:26" customFormat="1" hidden="1" x14ac:dyDescent="0.3">
      <c r="A444" s="170">
        <v>43652</v>
      </c>
      <c r="B444" s="171">
        <v>43659</v>
      </c>
      <c r="C444" s="172">
        <f t="shared" si="292"/>
        <v>7</v>
      </c>
      <c r="D444" s="173" t="s">
        <v>112</v>
      </c>
      <c r="E444" s="174" t="s">
        <v>20</v>
      </c>
      <c r="F444" s="175" t="str">
        <f t="shared" si="293"/>
        <v>Apartmány ROIĆ</v>
      </c>
      <c r="G444" s="174" t="s">
        <v>5</v>
      </c>
      <c r="H444" s="174" t="s">
        <v>116</v>
      </c>
      <c r="I444" s="174" t="s">
        <v>107</v>
      </c>
      <c r="J444" s="176">
        <f t="shared" si="294"/>
        <v>0.11135857461024501</v>
      </c>
      <c r="K444" s="212">
        <v>3990</v>
      </c>
      <c r="L444" s="79">
        <f t="shared" si="295"/>
        <v>6190</v>
      </c>
      <c r="M444" s="79">
        <f t="shared" si="296"/>
        <v>8980</v>
      </c>
      <c r="N444" s="88">
        <f t="shared" si="297"/>
        <v>13980</v>
      </c>
      <c r="O444" s="27">
        <v>4490</v>
      </c>
      <c r="P444" s="6">
        <f t="shared" si="298"/>
        <v>156.47058823529412</v>
      </c>
      <c r="Q444" s="7">
        <f t="shared" si="299"/>
        <v>677.53438614365768</v>
      </c>
      <c r="R444" s="38">
        <f t="shared" si="300"/>
        <v>727.53438614365768</v>
      </c>
      <c r="S444" s="20">
        <v>5.5</v>
      </c>
      <c r="T444" s="68">
        <v>0</v>
      </c>
      <c r="U444" s="68">
        <v>0</v>
      </c>
      <c r="W444">
        <v>2200</v>
      </c>
      <c r="X444">
        <v>4990</v>
      </c>
      <c r="Y444">
        <v>9990</v>
      </c>
      <c r="Z444" s="23"/>
    </row>
    <row r="445" spans="1:26" x14ac:dyDescent="0.3">
      <c r="A445" s="94">
        <v>43652</v>
      </c>
      <c r="B445" s="51">
        <v>43659</v>
      </c>
      <c r="C445" s="33">
        <f t="shared" si="287"/>
        <v>7</v>
      </c>
      <c r="D445" s="64" t="s">
        <v>112</v>
      </c>
      <c r="E445" s="40" t="s">
        <v>25</v>
      </c>
      <c r="F445" s="154" t="str">
        <f>HYPERLINK("https://www.ckvt.cz/apartmany/chorvatsko/severni-dalmacie/sv-filip-i-jakov/vila-jelena","Vila JELENA")</f>
        <v>Vila JELENA</v>
      </c>
      <c r="G445" s="40" t="s">
        <v>5</v>
      </c>
      <c r="H445" s="40" t="s">
        <v>116</v>
      </c>
      <c r="I445" s="40" t="s">
        <v>117</v>
      </c>
      <c r="J445" s="99">
        <f t="shared" si="288"/>
        <v>0.20040080160320639</v>
      </c>
      <c r="K445" s="210">
        <v>3990</v>
      </c>
      <c r="L445" s="34">
        <f t="shared" si="284"/>
        <v>6090</v>
      </c>
      <c r="M445" s="49" t="s">
        <v>99</v>
      </c>
      <c r="N445" s="190" t="s">
        <v>99</v>
      </c>
      <c r="O445" s="27">
        <v>4990</v>
      </c>
      <c r="P445" s="37">
        <f t="shared" si="289"/>
        <v>156.47058823529412</v>
      </c>
      <c r="Q445" s="38">
        <f t="shared" si="290"/>
        <v>677.53438614365768</v>
      </c>
      <c r="R445" s="38">
        <f t="shared" si="291"/>
        <v>727.53438614365768</v>
      </c>
      <c r="S445" s="18">
        <v>2.1</v>
      </c>
      <c r="T445" s="65" t="s">
        <v>126</v>
      </c>
      <c r="U445" s="65" t="s">
        <v>126</v>
      </c>
      <c r="W445" s="23">
        <v>2100</v>
      </c>
      <c r="X445" s="23" t="s">
        <v>99</v>
      </c>
      <c r="Y445" s="23" t="s">
        <v>99</v>
      </c>
    </row>
    <row r="446" spans="1:26" hidden="1" x14ac:dyDescent="0.3">
      <c r="A446" s="162">
        <v>43652</v>
      </c>
      <c r="B446" s="163">
        <v>43659</v>
      </c>
      <c r="C446" s="164">
        <f t="shared" si="287"/>
        <v>7</v>
      </c>
      <c r="D446" s="165" t="s">
        <v>112</v>
      </c>
      <c r="E446" s="166" t="s">
        <v>25</v>
      </c>
      <c r="F446" s="167" t="str">
        <f>HYPERLINK("https://www.ckvt.cz/apartmany/chorvatsko/severni-dalmacie/sv-filip-i-jakov/vila-jelena","Vila JELENA")</f>
        <v>Vila JELENA</v>
      </c>
      <c r="G446" s="166" t="s">
        <v>5</v>
      </c>
      <c r="H446" s="166" t="s">
        <v>116</v>
      </c>
      <c r="I446" s="166" t="s">
        <v>75</v>
      </c>
      <c r="J446" s="168">
        <f t="shared" si="288"/>
        <v>0.1002004008016032</v>
      </c>
      <c r="K446" s="169">
        <v>4490</v>
      </c>
      <c r="L446" s="70">
        <f t="shared" si="284"/>
        <v>6590</v>
      </c>
      <c r="M446" s="85" t="s">
        <v>99</v>
      </c>
      <c r="N446" s="191" t="s">
        <v>99</v>
      </c>
      <c r="O446" s="27">
        <v>4990</v>
      </c>
      <c r="P446" s="37">
        <f t="shared" si="289"/>
        <v>176.07843137254903</v>
      </c>
      <c r="Q446" s="38">
        <f t="shared" si="290"/>
        <v>762.43844455764986</v>
      </c>
      <c r="R446" s="38">
        <f t="shared" si="291"/>
        <v>812.43844455764986</v>
      </c>
      <c r="S446" s="18">
        <v>2.1</v>
      </c>
      <c r="T446" s="66">
        <v>0</v>
      </c>
      <c r="U446" s="67">
        <v>0</v>
      </c>
      <c r="W446" s="23">
        <v>2100</v>
      </c>
      <c r="X446" s="23" t="s">
        <v>99</v>
      </c>
      <c r="Y446" s="23" t="s">
        <v>99</v>
      </c>
    </row>
    <row r="447" spans="1:26" hidden="1" x14ac:dyDescent="0.3">
      <c r="A447" s="162">
        <v>43652</v>
      </c>
      <c r="B447" s="163">
        <v>43659</v>
      </c>
      <c r="C447" s="164">
        <f t="shared" si="287"/>
        <v>7</v>
      </c>
      <c r="D447" s="165" t="s">
        <v>112</v>
      </c>
      <c r="E447" s="166" t="s">
        <v>25</v>
      </c>
      <c r="F447" s="167" t="str">
        <f>HYPERLINK("https://www.ckvt.cz/apartmany/chorvatsko/severni-dalmacie/sv-filip-i-jakov/vila-jelena","Vila JELENA")</f>
        <v>Vila JELENA</v>
      </c>
      <c r="G447" s="166" t="s">
        <v>5</v>
      </c>
      <c r="H447" s="166" t="s">
        <v>116</v>
      </c>
      <c r="I447" s="166" t="s">
        <v>49</v>
      </c>
      <c r="J447" s="168">
        <f t="shared" si="288"/>
        <v>0.333889816360601</v>
      </c>
      <c r="K447" s="169">
        <v>3990</v>
      </c>
      <c r="L447" s="70">
        <f t="shared" si="284"/>
        <v>6090</v>
      </c>
      <c r="M447" s="85" t="s">
        <v>99</v>
      </c>
      <c r="N447" s="86" t="s">
        <v>99</v>
      </c>
      <c r="O447" s="27">
        <v>5990</v>
      </c>
      <c r="P447" s="37">
        <f t="shared" si="289"/>
        <v>156.47058823529412</v>
      </c>
      <c r="Q447" s="38">
        <f t="shared" si="290"/>
        <v>677.53438614365768</v>
      </c>
      <c r="R447" s="38">
        <f t="shared" si="291"/>
        <v>727.53438614365768</v>
      </c>
      <c r="S447" s="18">
        <v>2.2000000000000002</v>
      </c>
      <c r="T447" s="66">
        <v>4</v>
      </c>
      <c r="U447" s="67">
        <v>4</v>
      </c>
      <c r="W447" s="23">
        <v>2100</v>
      </c>
      <c r="X447" s="23" t="s">
        <v>99</v>
      </c>
      <c r="Y447" s="23" t="s">
        <v>99</v>
      </c>
    </row>
    <row r="448" spans="1:26" hidden="1" x14ac:dyDescent="0.3">
      <c r="A448" s="162">
        <v>43652</v>
      </c>
      <c r="B448" s="163">
        <v>43659</v>
      </c>
      <c r="C448" s="164">
        <f t="shared" si="287"/>
        <v>7</v>
      </c>
      <c r="D448" s="165" t="s">
        <v>112</v>
      </c>
      <c r="E448" s="166" t="s">
        <v>25</v>
      </c>
      <c r="F448" s="167" t="str">
        <f>HYPERLINK("https://www.ckvt.cz/apartmany/chorvatsko/severni-dalmacie/sv-filip-i-jakov/vila-jelena","Vila JELENA")</f>
        <v>Vila JELENA</v>
      </c>
      <c r="G448" s="166" t="s">
        <v>5</v>
      </c>
      <c r="H448" s="166" t="s">
        <v>116</v>
      </c>
      <c r="I448" s="166" t="s">
        <v>52</v>
      </c>
      <c r="J448" s="168">
        <f t="shared" si="288"/>
        <v>0.1669449081803005</v>
      </c>
      <c r="K448" s="169">
        <v>4990</v>
      </c>
      <c r="L448" s="70">
        <f t="shared" si="284"/>
        <v>7090</v>
      </c>
      <c r="M448" s="85" t="s">
        <v>99</v>
      </c>
      <c r="N448" s="86" t="s">
        <v>99</v>
      </c>
      <c r="O448" s="27">
        <v>5990</v>
      </c>
      <c r="P448" s="37">
        <f t="shared" si="289"/>
        <v>195.68627450980392</v>
      </c>
      <c r="Q448" s="38">
        <f t="shared" si="290"/>
        <v>847.34250297164203</v>
      </c>
      <c r="R448" s="38">
        <f t="shared" si="291"/>
        <v>897.34250297164203</v>
      </c>
      <c r="S448" s="18">
        <v>2.2999999999999998</v>
      </c>
      <c r="T448" s="66">
        <v>0</v>
      </c>
      <c r="U448" s="67">
        <v>0</v>
      </c>
      <c r="W448" s="23">
        <v>2100</v>
      </c>
      <c r="X448" s="23" t="s">
        <v>99</v>
      </c>
      <c r="Y448" s="23" t="s">
        <v>99</v>
      </c>
    </row>
    <row r="449" spans="1:26" x14ac:dyDescent="0.3">
      <c r="A449" s="156">
        <v>43652</v>
      </c>
      <c r="B449" s="51">
        <v>43659</v>
      </c>
      <c r="C449" s="33">
        <f>B449-A449</f>
        <v>7</v>
      </c>
      <c r="D449" s="64" t="s">
        <v>112</v>
      </c>
      <c r="E449" s="40" t="s">
        <v>23</v>
      </c>
      <c r="F449" s="154" t="str">
        <f>HYPERLINK("https://www.ckvt.cz/hotely/chorvatsko/stredni-dalmacie/promajna/pavilon-dukic-b-neptun-klub-promajna","Pavilony DUKIĆ B")</f>
        <v>Pavilony DUKIĆ B</v>
      </c>
      <c r="G449" s="40" t="s">
        <v>5</v>
      </c>
      <c r="H449" s="40" t="s">
        <v>116</v>
      </c>
      <c r="I449" s="40" t="s">
        <v>117</v>
      </c>
      <c r="J449" s="99">
        <f>1-(K449/O449)</f>
        <v>0.15122873345935728</v>
      </c>
      <c r="K449" s="210">
        <v>4490</v>
      </c>
      <c r="L449" s="34">
        <f t="shared" si="284"/>
        <v>6690</v>
      </c>
      <c r="M449" s="34">
        <f t="shared" ref="M449:M477" si="301">K449+X449</f>
        <v>9480</v>
      </c>
      <c r="N449" s="52">
        <f t="shared" ref="N449:N477" si="302">K449+Y449</f>
        <v>14480</v>
      </c>
      <c r="O449" s="27">
        <v>5290</v>
      </c>
      <c r="P449" s="37">
        <f>K449/25.5</f>
        <v>176.07843137254903</v>
      </c>
      <c r="Q449" s="38">
        <f>K449/5.889</f>
        <v>762.43844455764986</v>
      </c>
      <c r="R449" s="38">
        <f>(C449+1)*6.25+Q449</f>
        <v>812.43844455764986</v>
      </c>
      <c r="S449" s="20">
        <v>7.1</v>
      </c>
      <c r="T449" s="65" t="s">
        <v>126</v>
      </c>
      <c r="U449" s="65" t="s">
        <v>126</v>
      </c>
      <c r="W449" s="23">
        <v>2200</v>
      </c>
      <c r="X449">
        <v>4990</v>
      </c>
      <c r="Y449">
        <v>9990</v>
      </c>
    </row>
    <row r="450" spans="1:26" hidden="1" x14ac:dyDescent="0.3">
      <c r="A450" s="177">
        <v>43652</v>
      </c>
      <c r="B450" s="163">
        <v>43659</v>
      </c>
      <c r="C450" s="164">
        <f>B450-A450</f>
        <v>7</v>
      </c>
      <c r="D450" s="165" t="s">
        <v>112</v>
      </c>
      <c r="E450" s="166" t="s">
        <v>23</v>
      </c>
      <c r="F450" s="167" t="str">
        <f>HYPERLINK("https://www.ckvt.cz/hotely/chorvatsko/stredni-dalmacie/promajna/pavilon-dukic-b-neptun-klub-promajna","Pavilony DUKIĆ B")</f>
        <v>Pavilony DUKIĆ B</v>
      </c>
      <c r="G450" s="166" t="s">
        <v>5</v>
      </c>
      <c r="H450" s="166" t="s">
        <v>116</v>
      </c>
      <c r="I450" s="166" t="s">
        <v>60</v>
      </c>
      <c r="J450" s="168">
        <f>1-(K450/O450)</f>
        <v>0.15122873345935728</v>
      </c>
      <c r="K450" s="169">
        <v>4490</v>
      </c>
      <c r="L450" s="70">
        <f t="shared" si="284"/>
        <v>6690</v>
      </c>
      <c r="M450" s="70">
        <f t="shared" si="301"/>
        <v>9480</v>
      </c>
      <c r="N450" s="87">
        <f t="shared" si="302"/>
        <v>14480</v>
      </c>
      <c r="O450" s="27">
        <v>5290</v>
      </c>
      <c r="P450" s="37">
        <f>K450/25.5</f>
        <v>176.07843137254903</v>
      </c>
      <c r="Q450" s="38">
        <f>K450/5.889</f>
        <v>762.43844455764986</v>
      </c>
      <c r="R450" s="38">
        <f>(C450+1)*6.25+Q450</f>
        <v>812.43844455764986</v>
      </c>
      <c r="S450" s="20">
        <v>7.1</v>
      </c>
      <c r="T450" s="67">
        <v>12</v>
      </c>
      <c r="U450" s="67">
        <v>7</v>
      </c>
      <c r="W450" s="23">
        <v>2200</v>
      </c>
      <c r="X450">
        <v>4990</v>
      </c>
      <c r="Y450">
        <v>9990</v>
      </c>
    </row>
    <row r="451" spans="1:26" hidden="1" x14ac:dyDescent="0.3">
      <c r="A451" s="177">
        <v>43652</v>
      </c>
      <c r="B451" s="163">
        <v>43659</v>
      </c>
      <c r="C451" s="164">
        <f>B451-A451</f>
        <v>7</v>
      </c>
      <c r="D451" s="165" t="s">
        <v>112</v>
      </c>
      <c r="E451" s="166" t="s">
        <v>23</v>
      </c>
      <c r="F451" s="167" t="str">
        <f>HYPERLINK("https://www.ckvt.cz/hotely/chorvatsko/stredni-dalmacie/promajna/pavilon-dukic-b-neptun-klub-promajna","Pavilony DUKIĆ B")</f>
        <v>Pavilony DUKIĆ B</v>
      </c>
      <c r="G451" s="166" t="s">
        <v>5</v>
      </c>
      <c r="H451" s="166" t="s">
        <v>116</v>
      </c>
      <c r="I451" s="166" t="s">
        <v>61</v>
      </c>
      <c r="J451" s="168">
        <f>1-(K451/O451)</f>
        <v>0.2245250431778929</v>
      </c>
      <c r="K451" s="169">
        <v>4490</v>
      </c>
      <c r="L451" s="70">
        <f t="shared" si="284"/>
        <v>6690</v>
      </c>
      <c r="M451" s="70">
        <f t="shared" si="301"/>
        <v>9480</v>
      </c>
      <c r="N451" s="87">
        <f t="shared" si="302"/>
        <v>14480</v>
      </c>
      <c r="O451" s="27">
        <v>5790</v>
      </c>
      <c r="P451" s="37">
        <f>K451/25.5</f>
        <v>176.07843137254903</v>
      </c>
      <c r="Q451" s="38">
        <f>K451/5.889</f>
        <v>762.43844455764986</v>
      </c>
      <c r="R451" s="38">
        <f>(C451+1)*6.25+Q451</f>
        <v>812.43844455764986</v>
      </c>
      <c r="S451" s="20">
        <v>7.2</v>
      </c>
      <c r="T451" s="67">
        <v>0</v>
      </c>
      <c r="U451" s="67">
        <v>0</v>
      </c>
      <c r="W451" s="23">
        <v>2200</v>
      </c>
      <c r="X451">
        <v>4990</v>
      </c>
      <c r="Y451">
        <v>9990</v>
      </c>
    </row>
    <row r="452" spans="1:26" customFormat="1" hidden="1" x14ac:dyDescent="0.3">
      <c r="A452" s="178">
        <v>43652</v>
      </c>
      <c r="B452" s="171">
        <v>43659</v>
      </c>
      <c r="C452" s="172">
        <f>B452-A452</f>
        <v>7</v>
      </c>
      <c r="D452" s="173" t="s">
        <v>112</v>
      </c>
      <c r="E452" s="174" t="s">
        <v>23</v>
      </c>
      <c r="F452" s="175" t="str">
        <f>HYPERLINK("https://www.ckvt.cz/hotely/chorvatsko/stredni-dalmacie/promajna/pavilon-dukic-b-neptun-klub-promajna","Pavilony DUKIĆ B")</f>
        <v>Pavilony DUKIĆ B</v>
      </c>
      <c r="G452" s="174" t="s">
        <v>5</v>
      </c>
      <c r="H452" s="174" t="s">
        <v>116</v>
      </c>
      <c r="I452" s="174" t="s">
        <v>62</v>
      </c>
      <c r="J452" s="176">
        <f>1-(K452/O452)</f>
        <v>0.25041736227045075</v>
      </c>
      <c r="K452" s="212">
        <v>4490</v>
      </c>
      <c r="L452" s="79">
        <f t="shared" si="284"/>
        <v>6690</v>
      </c>
      <c r="M452" s="79">
        <f t="shared" si="301"/>
        <v>9480</v>
      </c>
      <c r="N452" s="88">
        <f t="shared" si="302"/>
        <v>14480</v>
      </c>
      <c r="O452" s="27">
        <v>5990</v>
      </c>
      <c r="P452" s="6">
        <f>K452/25.5</f>
        <v>176.07843137254903</v>
      </c>
      <c r="Q452" s="7">
        <f>K452/5.889</f>
        <v>762.43844455764986</v>
      </c>
      <c r="R452" s="38">
        <f>(C452+1)*6.25+Q452</f>
        <v>812.43844455764986</v>
      </c>
      <c r="S452" s="20">
        <v>7.3</v>
      </c>
      <c r="T452" s="68">
        <v>0</v>
      </c>
      <c r="U452" s="68">
        <v>0</v>
      </c>
      <c r="W452">
        <v>2200</v>
      </c>
      <c r="X452">
        <v>4990</v>
      </c>
      <c r="Y452">
        <v>9990</v>
      </c>
      <c r="Z452" s="23"/>
    </row>
    <row r="453" spans="1:26" x14ac:dyDescent="0.3">
      <c r="A453" s="94">
        <v>43652</v>
      </c>
      <c r="B453" s="51">
        <v>43659</v>
      </c>
      <c r="C453" s="33">
        <f t="shared" ref="C453:C469" si="303">B453-A453</f>
        <v>7</v>
      </c>
      <c r="D453" s="64" t="s">
        <v>112</v>
      </c>
      <c r="E453" s="40" t="s">
        <v>17</v>
      </c>
      <c r="F453" s="154" t="str">
        <f>HYPERLINK("https://www.ckvt.cz/apartmany/chorvatsko/stredni-dalmacie/baska-voda/luxusni-vila-maric","Luxusní vila MARIĆ")</f>
        <v>Luxusní vila MARIĆ</v>
      </c>
      <c r="G453" s="40" t="s">
        <v>5</v>
      </c>
      <c r="H453" s="40" t="s">
        <v>116</v>
      </c>
      <c r="I453" s="40" t="s">
        <v>117</v>
      </c>
      <c r="J453" s="99">
        <f t="shared" ref="J453:J469" si="304">1-(K453/O453)</f>
        <v>0.1002004008016032</v>
      </c>
      <c r="K453" s="210">
        <v>4490</v>
      </c>
      <c r="L453" s="34">
        <f t="shared" si="284"/>
        <v>6690</v>
      </c>
      <c r="M453" s="34">
        <f t="shared" si="301"/>
        <v>9480</v>
      </c>
      <c r="N453" s="52">
        <f t="shared" si="302"/>
        <v>14480</v>
      </c>
      <c r="O453" s="27">
        <v>4990</v>
      </c>
      <c r="P453" s="37">
        <f t="shared" ref="P453:P469" si="305">K453/25.5</f>
        <v>176.07843137254903</v>
      </c>
      <c r="Q453" s="38">
        <f t="shared" ref="Q453:Q469" si="306">K453/5.889</f>
        <v>762.43844455764986</v>
      </c>
      <c r="R453" s="38">
        <f t="shared" ref="R453:R469" si="307">(C453+1)*6.25+Q453</f>
        <v>812.43844455764986</v>
      </c>
      <c r="S453" s="18">
        <v>4.0999999999999996</v>
      </c>
      <c r="T453" s="66" t="s">
        <v>126</v>
      </c>
      <c r="U453" s="67" t="s">
        <v>126</v>
      </c>
      <c r="W453" s="23">
        <v>2200</v>
      </c>
      <c r="X453">
        <v>4990</v>
      </c>
      <c r="Y453">
        <v>9990</v>
      </c>
    </row>
    <row r="454" spans="1:26" hidden="1" x14ac:dyDescent="0.3">
      <c r="A454" s="162">
        <v>43652</v>
      </c>
      <c r="B454" s="163">
        <v>43659</v>
      </c>
      <c r="C454" s="164">
        <f t="shared" si="303"/>
        <v>7</v>
      </c>
      <c r="D454" s="165" t="s">
        <v>112</v>
      </c>
      <c r="E454" s="166" t="s">
        <v>17</v>
      </c>
      <c r="F454" s="167" t="str">
        <f>HYPERLINK("https://www.ckvt.cz/apartmany/chorvatsko/stredni-dalmacie/baska-voda/luxusni-vila-maric","Luxusní vila MARIĆ")</f>
        <v>Luxusní vila MARIĆ</v>
      </c>
      <c r="G454" s="166" t="s">
        <v>5</v>
      </c>
      <c r="H454" s="166" t="s">
        <v>116</v>
      </c>
      <c r="I454" s="166" t="s">
        <v>73</v>
      </c>
      <c r="J454" s="168">
        <f t="shared" si="304"/>
        <v>0.1002004008016032</v>
      </c>
      <c r="K454" s="169">
        <v>4490</v>
      </c>
      <c r="L454" s="70">
        <f t="shared" si="284"/>
        <v>6690</v>
      </c>
      <c r="M454" s="70">
        <f t="shared" si="301"/>
        <v>9480</v>
      </c>
      <c r="N454" s="87">
        <f t="shared" si="302"/>
        <v>14480</v>
      </c>
      <c r="O454" s="27">
        <v>4990</v>
      </c>
      <c r="P454" s="37">
        <f t="shared" si="305"/>
        <v>176.07843137254903</v>
      </c>
      <c r="Q454" s="38">
        <f t="shared" si="306"/>
        <v>762.43844455764986</v>
      </c>
      <c r="R454" s="38">
        <f t="shared" si="307"/>
        <v>812.43844455764986</v>
      </c>
      <c r="S454" s="18">
        <v>4.0999999999999996</v>
      </c>
      <c r="T454" s="66">
        <v>5</v>
      </c>
      <c r="U454" s="67">
        <v>5</v>
      </c>
      <c r="W454" s="23">
        <v>2200</v>
      </c>
      <c r="X454">
        <v>4990</v>
      </c>
      <c r="Y454">
        <v>9990</v>
      </c>
    </row>
    <row r="455" spans="1:26" hidden="1" x14ac:dyDescent="0.3">
      <c r="A455" s="162">
        <v>43652</v>
      </c>
      <c r="B455" s="163">
        <v>43659</v>
      </c>
      <c r="C455" s="164">
        <f t="shared" si="303"/>
        <v>7</v>
      </c>
      <c r="D455" s="165" t="s">
        <v>112</v>
      </c>
      <c r="E455" s="166" t="s">
        <v>17</v>
      </c>
      <c r="F455" s="167" t="str">
        <f>HYPERLINK("https://www.ckvt.cz/apartmany/chorvatsko/stredni-dalmacie/baska-voda/luxusni-vila-maric","Luxusní vila MARIĆ")</f>
        <v>Luxusní vila MARIĆ</v>
      </c>
      <c r="G455" s="166" t="s">
        <v>5</v>
      </c>
      <c r="H455" s="166" t="s">
        <v>116</v>
      </c>
      <c r="I455" s="166" t="s">
        <v>49</v>
      </c>
      <c r="J455" s="168">
        <f t="shared" si="304"/>
        <v>0.15408320493066252</v>
      </c>
      <c r="K455" s="169">
        <v>5490</v>
      </c>
      <c r="L455" s="70">
        <f t="shared" si="284"/>
        <v>7690</v>
      </c>
      <c r="M455" s="70">
        <f t="shared" si="301"/>
        <v>10480</v>
      </c>
      <c r="N455" s="87">
        <f t="shared" si="302"/>
        <v>15480</v>
      </c>
      <c r="O455" s="27">
        <v>6490</v>
      </c>
      <c r="P455" s="37">
        <f t="shared" si="305"/>
        <v>215.29411764705881</v>
      </c>
      <c r="Q455" s="38">
        <f t="shared" si="306"/>
        <v>932.24656138563421</v>
      </c>
      <c r="R455" s="38">
        <f t="shared" si="307"/>
        <v>982.24656138563421</v>
      </c>
      <c r="S455" s="18">
        <v>4.2</v>
      </c>
      <c r="T455" s="66">
        <v>1</v>
      </c>
      <c r="U455" s="67">
        <v>1</v>
      </c>
      <c r="W455" s="23">
        <v>2200</v>
      </c>
      <c r="X455">
        <v>4990</v>
      </c>
      <c r="Y455">
        <v>9990</v>
      </c>
    </row>
    <row r="456" spans="1:26" x14ac:dyDescent="0.3">
      <c r="A456" s="156">
        <v>43652</v>
      </c>
      <c r="B456" s="51">
        <v>43659</v>
      </c>
      <c r="C456" s="33">
        <f t="shared" si="303"/>
        <v>7</v>
      </c>
      <c r="D456" s="64" t="s">
        <v>112</v>
      </c>
      <c r="E456" s="40" t="s">
        <v>95</v>
      </c>
      <c r="F456" s="154" t="str">
        <f>HYPERLINK("https://www.ckvt.cz/apartmany/chorvatsko/stredni-dalmacie/zivogosce/vila-porat","Vila PORAT")</f>
        <v>Vila PORAT</v>
      </c>
      <c r="G456" s="40" t="s">
        <v>5</v>
      </c>
      <c r="H456" s="40" t="s">
        <v>116</v>
      </c>
      <c r="I456" s="40" t="s">
        <v>117</v>
      </c>
      <c r="J456" s="99">
        <f t="shared" si="304"/>
        <v>0.1002004008016032</v>
      </c>
      <c r="K456" s="210">
        <v>4490</v>
      </c>
      <c r="L456" s="34">
        <f t="shared" si="284"/>
        <v>6690</v>
      </c>
      <c r="M456" s="34">
        <f t="shared" si="301"/>
        <v>9480</v>
      </c>
      <c r="N456" s="52">
        <f t="shared" si="302"/>
        <v>14480</v>
      </c>
      <c r="O456" s="27">
        <v>4990</v>
      </c>
      <c r="P456" s="37">
        <f t="shared" si="305"/>
        <v>176.07843137254903</v>
      </c>
      <c r="Q456" s="38">
        <f t="shared" si="306"/>
        <v>762.43844455764986</v>
      </c>
      <c r="R456" s="38">
        <f t="shared" si="307"/>
        <v>812.43844455764986</v>
      </c>
      <c r="S456" s="20">
        <v>6.1</v>
      </c>
      <c r="T456" s="65" t="s">
        <v>126</v>
      </c>
      <c r="U456" s="65" t="s">
        <v>126</v>
      </c>
      <c r="W456" s="23">
        <v>2200</v>
      </c>
      <c r="X456">
        <v>4990</v>
      </c>
      <c r="Y456">
        <v>9990</v>
      </c>
    </row>
    <row r="457" spans="1:26" hidden="1" x14ac:dyDescent="0.3">
      <c r="A457" s="177">
        <v>43652</v>
      </c>
      <c r="B457" s="163">
        <v>43659</v>
      </c>
      <c r="C457" s="164">
        <f t="shared" si="303"/>
        <v>7</v>
      </c>
      <c r="D457" s="165" t="s">
        <v>112</v>
      </c>
      <c r="E457" s="166" t="s">
        <v>95</v>
      </c>
      <c r="F457" s="167" t="str">
        <f>HYPERLINK("https://www.ckvt.cz/apartmany/chorvatsko/stredni-dalmacie/zivogosce/vila-porat","Vila PORAT")</f>
        <v>Vila PORAT</v>
      </c>
      <c r="G457" s="166" t="s">
        <v>5</v>
      </c>
      <c r="H457" s="166" t="s">
        <v>116</v>
      </c>
      <c r="I457" s="166" t="s">
        <v>96</v>
      </c>
      <c r="J457" s="168">
        <f t="shared" si="304"/>
        <v>0.1002004008016032</v>
      </c>
      <c r="K457" s="169">
        <v>4490</v>
      </c>
      <c r="L457" s="70">
        <f t="shared" si="284"/>
        <v>6690</v>
      </c>
      <c r="M457" s="70">
        <f t="shared" si="301"/>
        <v>9480</v>
      </c>
      <c r="N457" s="87">
        <f t="shared" si="302"/>
        <v>14480</v>
      </c>
      <c r="O457" s="27">
        <v>4990</v>
      </c>
      <c r="P457" s="37">
        <f t="shared" si="305"/>
        <v>176.07843137254903</v>
      </c>
      <c r="Q457" s="38">
        <f t="shared" si="306"/>
        <v>762.43844455764986</v>
      </c>
      <c r="R457" s="38">
        <f t="shared" si="307"/>
        <v>812.43844455764986</v>
      </c>
      <c r="S457" s="20">
        <v>6.1</v>
      </c>
      <c r="T457" s="67">
        <v>1</v>
      </c>
      <c r="U457" s="67">
        <v>1</v>
      </c>
      <c r="W457" s="23">
        <v>2200</v>
      </c>
      <c r="X457">
        <v>4990</v>
      </c>
      <c r="Y457">
        <v>9990</v>
      </c>
    </row>
    <row r="458" spans="1:26" hidden="1" x14ac:dyDescent="0.3">
      <c r="A458" s="177">
        <v>43652</v>
      </c>
      <c r="B458" s="163">
        <v>43659</v>
      </c>
      <c r="C458" s="164">
        <f t="shared" si="303"/>
        <v>7</v>
      </c>
      <c r="D458" s="165" t="s">
        <v>112</v>
      </c>
      <c r="E458" s="166" t="s">
        <v>95</v>
      </c>
      <c r="F458" s="167" t="str">
        <f>HYPERLINK("https://www.ckvt.cz/apartmany/chorvatsko/stredni-dalmacie/zivogosce/vila-porat","Vila PORAT")</f>
        <v>Vila PORAT</v>
      </c>
      <c r="G458" s="166" t="s">
        <v>5</v>
      </c>
      <c r="H458" s="166" t="s">
        <v>116</v>
      </c>
      <c r="I458" s="166" t="s">
        <v>97</v>
      </c>
      <c r="J458" s="168">
        <f t="shared" si="304"/>
        <v>0.1002004008016032</v>
      </c>
      <c r="K458" s="169">
        <v>4490</v>
      </c>
      <c r="L458" s="70">
        <f t="shared" si="284"/>
        <v>6690</v>
      </c>
      <c r="M458" s="70">
        <f t="shared" si="301"/>
        <v>9480</v>
      </c>
      <c r="N458" s="87">
        <f t="shared" si="302"/>
        <v>14480</v>
      </c>
      <c r="O458" s="27">
        <v>4990</v>
      </c>
      <c r="P458" s="37">
        <f t="shared" si="305"/>
        <v>176.07843137254903</v>
      </c>
      <c r="Q458" s="38">
        <f t="shared" si="306"/>
        <v>762.43844455764986</v>
      </c>
      <c r="R458" s="38">
        <f t="shared" si="307"/>
        <v>812.43844455764986</v>
      </c>
      <c r="S458" s="20">
        <v>6.2</v>
      </c>
      <c r="T458" s="67">
        <v>1</v>
      </c>
      <c r="U458" s="67">
        <v>1</v>
      </c>
      <c r="W458" s="23">
        <v>2200</v>
      </c>
      <c r="X458">
        <v>4990</v>
      </c>
      <c r="Y458">
        <v>9990</v>
      </c>
    </row>
    <row r="459" spans="1:26" hidden="1" x14ac:dyDescent="0.3">
      <c r="A459" s="177">
        <v>43652</v>
      </c>
      <c r="B459" s="163">
        <v>43659</v>
      </c>
      <c r="C459" s="164">
        <f t="shared" si="303"/>
        <v>7</v>
      </c>
      <c r="D459" s="165" t="s">
        <v>112</v>
      </c>
      <c r="E459" s="166" t="s">
        <v>95</v>
      </c>
      <c r="F459" s="167" t="str">
        <f>HYPERLINK("https://www.ckvt.cz/apartmany/chorvatsko/stredni-dalmacie/zivogosce/vila-porat","Vila PORAT")</f>
        <v>Vila PORAT</v>
      </c>
      <c r="G459" s="166" t="s">
        <v>5</v>
      </c>
      <c r="H459" s="166" t="s">
        <v>116</v>
      </c>
      <c r="I459" s="166" t="s">
        <v>98</v>
      </c>
      <c r="J459" s="168">
        <f t="shared" si="304"/>
        <v>9.1074681238615618E-2</v>
      </c>
      <c r="K459" s="169">
        <v>4990</v>
      </c>
      <c r="L459" s="70">
        <f t="shared" si="284"/>
        <v>7190</v>
      </c>
      <c r="M459" s="70">
        <f t="shared" si="301"/>
        <v>9980</v>
      </c>
      <c r="N459" s="87">
        <f t="shared" si="302"/>
        <v>14980</v>
      </c>
      <c r="O459" s="27">
        <v>5490</v>
      </c>
      <c r="P459" s="37">
        <f t="shared" si="305"/>
        <v>195.68627450980392</v>
      </c>
      <c r="Q459" s="38">
        <f t="shared" si="306"/>
        <v>847.34250297164203</v>
      </c>
      <c r="R459" s="38">
        <f t="shared" si="307"/>
        <v>897.34250297164203</v>
      </c>
      <c r="S459" s="20">
        <v>6.3</v>
      </c>
      <c r="T459" s="67">
        <v>1</v>
      </c>
      <c r="U459" s="67">
        <v>1</v>
      </c>
      <c r="W459" s="23">
        <v>2200</v>
      </c>
      <c r="X459">
        <v>4990</v>
      </c>
      <c r="Y459">
        <v>9990</v>
      </c>
    </row>
    <row r="460" spans="1:26" x14ac:dyDescent="0.3">
      <c r="A460" s="94">
        <v>43652</v>
      </c>
      <c r="B460" s="51">
        <v>43659</v>
      </c>
      <c r="C460" s="33">
        <f>B460-A460</f>
        <v>7</v>
      </c>
      <c r="D460" s="64" t="s">
        <v>112</v>
      </c>
      <c r="E460" s="40" t="s">
        <v>22</v>
      </c>
      <c r="F460" s="154" t="str">
        <f>HYPERLINK("https://www.ckvt.cz/kempove-domky/chorvatsko/stredni-dalmacie/basko-polje/luxusni-klimatizovane-domky-1","Lux. KLIMATIZOVANÉ DOMKY")</f>
        <v>Lux. KLIMATIZOVANÉ DOMKY</v>
      </c>
      <c r="G460" s="40" t="s">
        <v>5</v>
      </c>
      <c r="H460" s="40" t="s">
        <v>116</v>
      </c>
      <c r="I460" s="40" t="s">
        <v>117</v>
      </c>
      <c r="J460" s="99">
        <f>1-(K460/O460)</f>
        <v>0.18214936247723135</v>
      </c>
      <c r="K460" s="210">
        <v>4490</v>
      </c>
      <c r="L460" s="34">
        <f>K460+W460</f>
        <v>6690</v>
      </c>
      <c r="M460" s="34">
        <f>K460+X460</f>
        <v>9480</v>
      </c>
      <c r="N460" s="52">
        <f>K460+Y460</f>
        <v>14480</v>
      </c>
      <c r="O460" s="27">
        <v>5490</v>
      </c>
      <c r="P460" s="37">
        <f>K460/25.5</f>
        <v>176.07843137254903</v>
      </c>
      <c r="Q460" s="38">
        <f>K460/5.889</f>
        <v>762.43844455764986</v>
      </c>
      <c r="R460" s="38">
        <f>(C460+1)*6.25+Q460</f>
        <v>812.43844455764986</v>
      </c>
      <c r="S460" s="20">
        <v>3.1</v>
      </c>
      <c r="T460" s="65" t="s">
        <v>126</v>
      </c>
      <c r="U460" s="65" t="s">
        <v>126</v>
      </c>
      <c r="W460" s="23">
        <v>2200</v>
      </c>
      <c r="X460">
        <v>4990</v>
      </c>
      <c r="Y460">
        <v>9990</v>
      </c>
    </row>
    <row r="461" spans="1:26" hidden="1" x14ac:dyDescent="0.3">
      <c r="A461" s="162">
        <v>43652</v>
      </c>
      <c r="B461" s="163">
        <v>43659</v>
      </c>
      <c r="C461" s="164">
        <f>B461-A461</f>
        <v>7</v>
      </c>
      <c r="D461" s="165" t="s">
        <v>112</v>
      </c>
      <c r="E461" s="166" t="s">
        <v>22</v>
      </c>
      <c r="F461" s="167" t="str">
        <f>HYPERLINK("https://www.ckvt.cz/kempove-domky/chorvatsko/stredni-dalmacie/basko-polje/luxusni-klimatizovane-domky-1","Lux. KLIMATIZOVANÉ DOMKY")</f>
        <v>Lux. KLIMATIZOVANÉ DOMKY</v>
      </c>
      <c r="G461" s="166" t="s">
        <v>5</v>
      </c>
      <c r="H461" s="166" t="s">
        <v>116</v>
      </c>
      <c r="I461" s="166" t="s">
        <v>58</v>
      </c>
      <c r="J461" s="168">
        <f>1-(K461/O461)</f>
        <v>0.18214936247723135</v>
      </c>
      <c r="K461" s="169">
        <v>4490</v>
      </c>
      <c r="L461" s="70">
        <f>K461+W461</f>
        <v>6690</v>
      </c>
      <c r="M461" s="70">
        <f>K461+X461</f>
        <v>9480</v>
      </c>
      <c r="N461" s="87">
        <f>K461+Y461</f>
        <v>14480</v>
      </c>
      <c r="O461" s="27">
        <v>5490</v>
      </c>
      <c r="P461" s="37">
        <f>K461/25.5</f>
        <v>176.07843137254903</v>
      </c>
      <c r="Q461" s="38">
        <f>K461/5.889</f>
        <v>762.43844455764986</v>
      </c>
      <c r="R461" s="38">
        <f>(C461+1)*6.25+Q461</f>
        <v>812.43844455764986</v>
      </c>
      <c r="S461" s="20">
        <v>3.1</v>
      </c>
      <c r="T461" s="67">
        <v>6</v>
      </c>
      <c r="U461" s="67">
        <v>5</v>
      </c>
      <c r="W461" s="23">
        <v>2200</v>
      </c>
      <c r="X461">
        <v>4990</v>
      </c>
      <c r="Y461">
        <v>9990</v>
      </c>
    </row>
    <row r="462" spans="1:26" hidden="1" x14ac:dyDescent="0.3">
      <c r="A462" s="162">
        <v>43652</v>
      </c>
      <c r="B462" s="163">
        <v>43659</v>
      </c>
      <c r="C462" s="164">
        <f>B462-A462</f>
        <v>7</v>
      </c>
      <c r="D462" s="165" t="s">
        <v>112</v>
      </c>
      <c r="E462" s="166" t="s">
        <v>22</v>
      </c>
      <c r="F462" s="167" t="str">
        <f>HYPERLINK("https://www.ckvt.cz/kempove-domky/chorvatsko/stredni-dalmacie/basko-polje/luxusni-klimatizovane-domky-1","Lux. KLIMATIZOVANÉ DOMKY")</f>
        <v>Lux. KLIMATIZOVANÉ DOMKY</v>
      </c>
      <c r="G462" s="166" t="s">
        <v>5</v>
      </c>
      <c r="H462" s="166" t="s">
        <v>116</v>
      </c>
      <c r="I462" s="166" t="s">
        <v>59</v>
      </c>
      <c r="J462" s="168">
        <f>1-(K462/O462)</f>
        <v>0.1669449081803005</v>
      </c>
      <c r="K462" s="169">
        <v>4990</v>
      </c>
      <c r="L462" s="70">
        <f>K462+W462</f>
        <v>7190</v>
      </c>
      <c r="M462" s="70">
        <f>K462+X462</f>
        <v>9980</v>
      </c>
      <c r="N462" s="87">
        <f>K462+Y462</f>
        <v>14980</v>
      </c>
      <c r="O462" s="27">
        <v>5990</v>
      </c>
      <c r="P462" s="37">
        <f>K462/25.5</f>
        <v>195.68627450980392</v>
      </c>
      <c r="Q462" s="38">
        <f>K462/5.889</f>
        <v>847.34250297164203</v>
      </c>
      <c r="R462" s="38">
        <f>(C462+1)*6.25+Q462</f>
        <v>897.34250297164203</v>
      </c>
      <c r="S462" s="20">
        <v>3.2</v>
      </c>
      <c r="T462" s="67">
        <v>1</v>
      </c>
      <c r="U462" s="67">
        <v>1</v>
      </c>
      <c r="W462" s="23">
        <v>2200</v>
      </c>
      <c r="X462">
        <v>4990</v>
      </c>
      <c r="Y462">
        <v>9990</v>
      </c>
    </row>
    <row r="463" spans="1:26" x14ac:dyDescent="0.3">
      <c r="A463" s="156">
        <v>43652</v>
      </c>
      <c r="B463" s="51">
        <v>43659</v>
      </c>
      <c r="C463" s="33">
        <f t="shared" si="303"/>
        <v>7</v>
      </c>
      <c r="D463" s="64" t="s">
        <v>112</v>
      </c>
      <c r="E463" s="40" t="s">
        <v>23</v>
      </c>
      <c r="F463" s="154" t="str">
        <f t="shared" ref="F463:F469" si="308">HYPERLINK("https://www.ckvt.cz/apartmany/chorvatsko/stredni-dalmacie/promajna/pavilon-dukic-c-neptun-klub-promajna","Pavilony DUKIĆ C")</f>
        <v>Pavilony DUKIĆ C</v>
      </c>
      <c r="G463" s="40" t="s">
        <v>5</v>
      </c>
      <c r="H463" s="40" t="s">
        <v>116</v>
      </c>
      <c r="I463" s="40" t="s">
        <v>117</v>
      </c>
      <c r="J463" s="99">
        <f t="shared" si="304"/>
        <v>0.1669449081803005</v>
      </c>
      <c r="K463" s="210">
        <v>4990</v>
      </c>
      <c r="L463" s="34">
        <f t="shared" si="284"/>
        <v>7190</v>
      </c>
      <c r="M463" s="34">
        <f t="shared" si="301"/>
        <v>9980</v>
      </c>
      <c r="N463" s="52">
        <f t="shared" si="302"/>
        <v>14980</v>
      </c>
      <c r="O463" s="27">
        <v>5990</v>
      </c>
      <c r="P463" s="37">
        <f t="shared" si="305"/>
        <v>195.68627450980392</v>
      </c>
      <c r="Q463" s="38">
        <f t="shared" si="306"/>
        <v>847.34250297164203</v>
      </c>
      <c r="R463" s="38">
        <f t="shared" si="307"/>
        <v>897.34250297164203</v>
      </c>
      <c r="S463" s="20">
        <v>10.1</v>
      </c>
      <c r="T463" s="65" t="s">
        <v>126</v>
      </c>
      <c r="U463" s="65" t="s">
        <v>126</v>
      </c>
      <c r="W463" s="23">
        <v>2200</v>
      </c>
      <c r="X463">
        <v>4990</v>
      </c>
      <c r="Y463">
        <v>9990</v>
      </c>
    </row>
    <row r="464" spans="1:26" hidden="1" x14ac:dyDescent="0.3">
      <c r="A464" s="177">
        <v>43652</v>
      </c>
      <c r="B464" s="163">
        <v>43659</v>
      </c>
      <c r="C464" s="164">
        <f t="shared" si="303"/>
        <v>7</v>
      </c>
      <c r="D464" s="165" t="s">
        <v>112</v>
      </c>
      <c r="E464" s="166" t="s">
        <v>23</v>
      </c>
      <c r="F464" s="167" t="str">
        <f t="shared" si="308"/>
        <v>Pavilony DUKIĆ C</v>
      </c>
      <c r="G464" s="166" t="s">
        <v>5</v>
      </c>
      <c r="H464" s="166" t="s">
        <v>116</v>
      </c>
      <c r="I464" s="166" t="s">
        <v>66</v>
      </c>
      <c r="J464" s="168">
        <f t="shared" si="304"/>
        <v>0.1669449081803005</v>
      </c>
      <c r="K464" s="169">
        <v>4990</v>
      </c>
      <c r="L464" s="70">
        <f t="shared" si="284"/>
        <v>7190</v>
      </c>
      <c r="M464" s="70">
        <f t="shared" si="301"/>
        <v>9980</v>
      </c>
      <c r="N464" s="87">
        <f t="shared" si="302"/>
        <v>14980</v>
      </c>
      <c r="O464" s="27">
        <v>5990</v>
      </c>
      <c r="P464" s="37">
        <f t="shared" si="305"/>
        <v>195.68627450980392</v>
      </c>
      <c r="Q464" s="38">
        <f t="shared" si="306"/>
        <v>847.34250297164203</v>
      </c>
      <c r="R464" s="38">
        <f t="shared" si="307"/>
        <v>897.34250297164203</v>
      </c>
      <c r="S464" s="20">
        <v>10.1</v>
      </c>
      <c r="T464" s="67">
        <v>0</v>
      </c>
      <c r="U464" s="67">
        <v>0</v>
      </c>
      <c r="W464" s="23">
        <v>2200</v>
      </c>
      <c r="X464">
        <v>4990</v>
      </c>
      <c r="Y464">
        <v>9990</v>
      </c>
    </row>
    <row r="465" spans="1:26" hidden="1" x14ac:dyDescent="0.3">
      <c r="A465" s="177">
        <v>43652</v>
      </c>
      <c r="B465" s="163">
        <v>43659</v>
      </c>
      <c r="C465" s="164">
        <f t="shared" si="303"/>
        <v>7</v>
      </c>
      <c r="D465" s="165" t="s">
        <v>112</v>
      </c>
      <c r="E465" s="166" t="s">
        <v>23</v>
      </c>
      <c r="F465" s="167" t="str">
        <f t="shared" si="308"/>
        <v>Pavilony DUKIĆ C</v>
      </c>
      <c r="G465" s="166" t="s">
        <v>5</v>
      </c>
      <c r="H465" s="166" t="s">
        <v>116</v>
      </c>
      <c r="I465" s="166" t="s">
        <v>67</v>
      </c>
      <c r="J465" s="168">
        <f t="shared" si="304"/>
        <v>0.1669449081803005</v>
      </c>
      <c r="K465" s="169">
        <v>4990</v>
      </c>
      <c r="L465" s="70">
        <f t="shared" si="284"/>
        <v>7190</v>
      </c>
      <c r="M465" s="70">
        <f t="shared" si="301"/>
        <v>9980</v>
      </c>
      <c r="N465" s="87">
        <f t="shared" si="302"/>
        <v>14980</v>
      </c>
      <c r="O465" s="27">
        <v>5990</v>
      </c>
      <c r="P465" s="37">
        <f t="shared" si="305"/>
        <v>195.68627450980392</v>
      </c>
      <c r="Q465" s="38">
        <f t="shared" si="306"/>
        <v>847.34250297164203</v>
      </c>
      <c r="R465" s="38">
        <f t="shared" si="307"/>
        <v>897.34250297164203</v>
      </c>
      <c r="S465" s="20">
        <v>10.199999999999999</v>
      </c>
      <c r="T465" s="67">
        <v>1</v>
      </c>
      <c r="U465" s="67">
        <v>1</v>
      </c>
      <c r="W465" s="23">
        <v>2200</v>
      </c>
      <c r="X465">
        <v>4990</v>
      </c>
      <c r="Y465">
        <v>9990</v>
      </c>
    </row>
    <row r="466" spans="1:26" hidden="1" x14ac:dyDescent="0.3">
      <c r="A466" s="177">
        <v>43652</v>
      </c>
      <c r="B466" s="163">
        <v>43659</v>
      </c>
      <c r="C466" s="164">
        <f t="shared" si="303"/>
        <v>7</v>
      </c>
      <c r="D466" s="165" t="s">
        <v>112</v>
      </c>
      <c r="E466" s="166" t="s">
        <v>23</v>
      </c>
      <c r="F466" s="167" t="str">
        <f t="shared" si="308"/>
        <v>Pavilony DUKIĆ C</v>
      </c>
      <c r="G466" s="166" t="s">
        <v>5</v>
      </c>
      <c r="H466" s="166" t="s">
        <v>116</v>
      </c>
      <c r="I466" s="166" t="s">
        <v>60</v>
      </c>
      <c r="J466" s="168">
        <f t="shared" si="304"/>
        <v>0.2066772655007949</v>
      </c>
      <c r="K466" s="169">
        <v>4990</v>
      </c>
      <c r="L466" s="70">
        <f t="shared" si="284"/>
        <v>7190</v>
      </c>
      <c r="M466" s="70">
        <f t="shared" si="301"/>
        <v>9980</v>
      </c>
      <c r="N466" s="87">
        <f t="shared" si="302"/>
        <v>14980</v>
      </c>
      <c r="O466" s="27">
        <v>6290</v>
      </c>
      <c r="P466" s="37">
        <f t="shared" si="305"/>
        <v>195.68627450980392</v>
      </c>
      <c r="Q466" s="38">
        <f t="shared" si="306"/>
        <v>847.34250297164203</v>
      </c>
      <c r="R466" s="38">
        <f t="shared" si="307"/>
        <v>897.34250297164203</v>
      </c>
      <c r="S466" s="20">
        <v>10.3</v>
      </c>
      <c r="T466" s="67">
        <v>2</v>
      </c>
      <c r="U466" s="67">
        <v>2</v>
      </c>
      <c r="W466" s="23">
        <v>2200</v>
      </c>
      <c r="X466">
        <v>4990</v>
      </c>
      <c r="Y466">
        <v>9990</v>
      </c>
    </row>
    <row r="467" spans="1:26" hidden="1" x14ac:dyDescent="0.3">
      <c r="A467" s="177">
        <v>43652</v>
      </c>
      <c r="B467" s="163">
        <v>43659</v>
      </c>
      <c r="C467" s="164">
        <f t="shared" si="303"/>
        <v>7</v>
      </c>
      <c r="D467" s="165" t="s">
        <v>112</v>
      </c>
      <c r="E467" s="166" t="s">
        <v>23</v>
      </c>
      <c r="F467" s="167" t="str">
        <f t="shared" si="308"/>
        <v>Pavilony DUKIĆ C</v>
      </c>
      <c r="G467" s="166" t="s">
        <v>5</v>
      </c>
      <c r="H467" s="166" t="s">
        <v>116</v>
      </c>
      <c r="I467" s="166" t="s">
        <v>64</v>
      </c>
      <c r="J467" s="168">
        <f t="shared" si="304"/>
        <v>0.23112480739599384</v>
      </c>
      <c r="K467" s="169">
        <v>4990</v>
      </c>
      <c r="L467" s="70">
        <f t="shared" si="284"/>
        <v>7190</v>
      </c>
      <c r="M467" s="70">
        <f t="shared" si="301"/>
        <v>9980</v>
      </c>
      <c r="N467" s="87">
        <f t="shared" si="302"/>
        <v>14980</v>
      </c>
      <c r="O467" s="27">
        <v>6490</v>
      </c>
      <c r="P467" s="37">
        <f t="shared" si="305"/>
        <v>195.68627450980392</v>
      </c>
      <c r="Q467" s="38">
        <f t="shared" si="306"/>
        <v>847.34250297164203</v>
      </c>
      <c r="R467" s="38">
        <f t="shared" si="307"/>
        <v>897.34250297164203</v>
      </c>
      <c r="S467" s="20">
        <v>10.4</v>
      </c>
      <c r="T467" s="67">
        <v>2</v>
      </c>
      <c r="U467" s="67">
        <v>2</v>
      </c>
      <c r="W467" s="23">
        <v>2200</v>
      </c>
      <c r="X467">
        <v>4990</v>
      </c>
      <c r="Y467">
        <v>9990</v>
      </c>
    </row>
    <row r="468" spans="1:26" customFormat="1" hidden="1" x14ac:dyDescent="0.3">
      <c r="A468" s="178">
        <v>43652</v>
      </c>
      <c r="B468" s="171">
        <v>43659</v>
      </c>
      <c r="C468" s="172">
        <f t="shared" si="303"/>
        <v>7</v>
      </c>
      <c r="D468" s="173" t="s">
        <v>112</v>
      </c>
      <c r="E468" s="174" t="s">
        <v>23</v>
      </c>
      <c r="F468" s="175" t="str">
        <f t="shared" si="308"/>
        <v>Pavilony DUKIĆ C</v>
      </c>
      <c r="G468" s="174" t="s">
        <v>5</v>
      </c>
      <c r="H468" s="174" t="s">
        <v>116</v>
      </c>
      <c r="I468" s="174" t="s">
        <v>68</v>
      </c>
      <c r="J468" s="176">
        <f t="shared" si="304"/>
        <v>0.11782032400589104</v>
      </c>
      <c r="K468" s="212">
        <v>5990</v>
      </c>
      <c r="L468" s="79">
        <f t="shared" si="284"/>
        <v>8190</v>
      </c>
      <c r="M468" s="79">
        <f t="shared" si="301"/>
        <v>10980</v>
      </c>
      <c r="N468" s="88">
        <f t="shared" si="302"/>
        <v>15980</v>
      </c>
      <c r="O468" s="27">
        <v>6790</v>
      </c>
      <c r="P468" s="6">
        <f t="shared" si="305"/>
        <v>234.90196078431373</v>
      </c>
      <c r="Q468" s="7">
        <f t="shared" si="306"/>
        <v>1017.1506197996264</v>
      </c>
      <c r="R468" s="38">
        <f t="shared" si="307"/>
        <v>1067.1506197996264</v>
      </c>
      <c r="S468" s="20">
        <v>10.5</v>
      </c>
      <c r="T468" s="68">
        <v>0</v>
      </c>
      <c r="U468" s="68">
        <v>0</v>
      </c>
      <c r="W468">
        <v>2200</v>
      </c>
      <c r="X468">
        <v>4990</v>
      </c>
      <c r="Y468">
        <v>9990</v>
      </c>
      <c r="Z468" s="23"/>
    </row>
    <row r="469" spans="1:26" hidden="1" x14ac:dyDescent="0.3">
      <c r="A469" s="177">
        <v>43652</v>
      </c>
      <c r="B469" s="163">
        <v>43659</v>
      </c>
      <c r="C469" s="164">
        <f t="shared" si="303"/>
        <v>7</v>
      </c>
      <c r="D469" s="165" t="s">
        <v>112</v>
      </c>
      <c r="E469" s="166" t="s">
        <v>23</v>
      </c>
      <c r="F469" s="167" t="str">
        <f t="shared" si="308"/>
        <v>Pavilony DUKIĆ C</v>
      </c>
      <c r="G469" s="166" t="s">
        <v>5</v>
      </c>
      <c r="H469" s="166" t="s">
        <v>116</v>
      </c>
      <c r="I469" s="166" t="s">
        <v>65</v>
      </c>
      <c r="J469" s="168">
        <f t="shared" si="304"/>
        <v>0.17832647462277096</v>
      </c>
      <c r="K469" s="169">
        <v>5990</v>
      </c>
      <c r="L469" s="70">
        <f t="shared" si="284"/>
        <v>8190</v>
      </c>
      <c r="M469" s="70">
        <f t="shared" si="301"/>
        <v>10980</v>
      </c>
      <c r="N469" s="87">
        <f t="shared" si="302"/>
        <v>15980</v>
      </c>
      <c r="O469" s="27">
        <v>7290</v>
      </c>
      <c r="P469" s="37">
        <f t="shared" si="305"/>
        <v>234.90196078431373</v>
      </c>
      <c r="Q469" s="38">
        <f t="shared" si="306"/>
        <v>1017.1506197996264</v>
      </c>
      <c r="R469" s="38">
        <f t="shared" si="307"/>
        <v>1067.1506197996264</v>
      </c>
      <c r="S469" s="20">
        <v>10.6</v>
      </c>
      <c r="T469" s="67">
        <v>2</v>
      </c>
      <c r="U469" s="67">
        <v>2</v>
      </c>
      <c r="W469" s="23">
        <v>2200</v>
      </c>
      <c r="X469">
        <v>4990</v>
      </c>
      <c r="Y469">
        <v>9990</v>
      </c>
    </row>
    <row r="470" spans="1:26" x14ac:dyDescent="0.3">
      <c r="A470" s="94">
        <v>43652</v>
      </c>
      <c r="B470" s="51">
        <v>43659</v>
      </c>
      <c r="C470" s="33">
        <f>B470-A470</f>
        <v>7</v>
      </c>
      <c r="D470" s="64" t="s">
        <v>112</v>
      </c>
      <c r="E470" s="40" t="s">
        <v>19</v>
      </c>
      <c r="F470" s="154" t="str">
        <f>HYPERLINK("https://www.ckvt.cz/apartmany/chorvatsko/stredni-dalmacie/brist/vila-marko","Vila MARKO")</f>
        <v>Vila MARKO</v>
      </c>
      <c r="G470" s="40" t="s">
        <v>5</v>
      </c>
      <c r="H470" s="40" t="s">
        <v>116</v>
      </c>
      <c r="I470" s="40" t="s">
        <v>117</v>
      </c>
      <c r="J470" s="99">
        <f>1-(K470/O470)</f>
        <v>0.28612303290414876</v>
      </c>
      <c r="K470" s="210">
        <v>4990</v>
      </c>
      <c r="L470" s="34">
        <f>K470+W470</f>
        <v>7190</v>
      </c>
      <c r="M470" s="34">
        <f>K470+X470</f>
        <v>9980</v>
      </c>
      <c r="N470" s="52">
        <f>K470+Y470</f>
        <v>14980</v>
      </c>
      <c r="O470" s="27">
        <v>6990</v>
      </c>
      <c r="P470" s="37">
        <f>K470/25.5</f>
        <v>195.68627450980392</v>
      </c>
      <c r="Q470" s="38">
        <f>K470/5.889</f>
        <v>847.34250297164203</v>
      </c>
      <c r="R470" s="38">
        <f>(C470+1)*6.25+Q470</f>
        <v>897.34250297164203</v>
      </c>
      <c r="S470" s="18">
        <v>22.1</v>
      </c>
      <c r="T470" s="194" t="s">
        <v>126</v>
      </c>
      <c r="U470" s="215" t="s">
        <v>126</v>
      </c>
      <c r="V470" s="192"/>
      <c r="W470" s="23">
        <v>2200</v>
      </c>
      <c r="X470">
        <v>4990</v>
      </c>
      <c r="Y470">
        <v>9990</v>
      </c>
    </row>
    <row r="471" spans="1:26" hidden="1" x14ac:dyDescent="0.3">
      <c r="A471" s="162">
        <v>43652</v>
      </c>
      <c r="B471" s="163">
        <v>43659</v>
      </c>
      <c r="C471" s="164">
        <f>B471-A471</f>
        <v>7</v>
      </c>
      <c r="D471" s="165" t="s">
        <v>112</v>
      </c>
      <c r="E471" s="166" t="s">
        <v>19</v>
      </c>
      <c r="F471" s="167" t="str">
        <f>HYPERLINK("https://www.ckvt.cz/apartmany/chorvatsko/stredni-dalmacie/brist/vila-marko","Vila MARKO")</f>
        <v>Vila MARKO</v>
      </c>
      <c r="G471" s="166" t="s">
        <v>5</v>
      </c>
      <c r="H471" s="166" t="s">
        <v>116</v>
      </c>
      <c r="I471" s="166" t="s">
        <v>37</v>
      </c>
      <c r="J471" s="168">
        <f>1-(K471/O471)</f>
        <v>0.28612303290414876</v>
      </c>
      <c r="K471" s="169">
        <v>4990</v>
      </c>
      <c r="L471" s="70">
        <f>K471+W471</f>
        <v>7190</v>
      </c>
      <c r="M471" s="70">
        <f>K471+X471</f>
        <v>9980</v>
      </c>
      <c r="N471" s="87">
        <f>K471+Y471</f>
        <v>14980</v>
      </c>
      <c r="O471" s="27">
        <v>6990</v>
      </c>
      <c r="P471" s="37">
        <f>K471/25.5</f>
        <v>195.68627450980392</v>
      </c>
      <c r="Q471" s="38">
        <f>K471/5.889</f>
        <v>847.34250297164203</v>
      </c>
      <c r="R471" s="38">
        <f>(C471+1)*6.25+Q471</f>
        <v>897.34250297164203</v>
      </c>
      <c r="S471" s="18">
        <v>22.1</v>
      </c>
      <c r="T471" s="193">
        <v>4</v>
      </c>
      <c r="U471" s="216">
        <v>1</v>
      </c>
      <c r="W471" s="23">
        <v>2200</v>
      </c>
      <c r="X471">
        <v>4990</v>
      </c>
      <c r="Y471">
        <v>9990</v>
      </c>
    </row>
    <row r="472" spans="1:26" hidden="1" x14ac:dyDescent="0.3">
      <c r="A472" s="162">
        <v>43652</v>
      </c>
      <c r="B472" s="163">
        <v>43659</v>
      </c>
      <c r="C472" s="164">
        <f>B472-A472</f>
        <v>7</v>
      </c>
      <c r="D472" s="165" t="s">
        <v>112</v>
      </c>
      <c r="E472" s="166" t="s">
        <v>19</v>
      </c>
      <c r="F472" s="167" t="str">
        <f>HYPERLINK("https://www.ckvt.cz/apartmany/chorvatsko/stredni-dalmacie/brist/vila-marko","Vila MARKO")</f>
        <v>Vila MARKO</v>
      </c>
      <c r="G472" s="166" t="s">
        <v>5</v>
      </c>
      <c r="H472" s="166" t="s">
        <v>116</v>
      </c>
      <c r="I472" s="166" t="s">
        <v>39</v>
      </c>
      <c r="J472" s="168">
        <f>1-(K472/O472)</f>
        <v>0.28612303290414876</v>
      </c>
      <c r="K472" s="169">
        <v>4990</v>
      </c>
      <c r="L472" s="70">
        <f>K472+W472</f>
        <v>7190</v>
      </c>
      <c r="M472" s="70">
        <f>K472+X472</f>
        <v>9980</v>
      </c>
      <c r="N472" s="87">
        <f>K472+Y472</f>
        <v>14980</v>
      </c>
      <c r="O472" s="27">
        <v>6990</v>
      </c>
      <c r="P472" s="37">
        <f>K472/25.5</f>
        <v>195.68627450980392</v>
      </c>
      <c r="Q472" s="38">
        <f>K472/5.889</f>
        <v>847.34250297164203</v>
      </c>
      <c r="R472" s="38">
        <f>(C472+1)*6.25+Q472</f>
        <v>897.34250297164203</v>
      </c>
      <c r="S472" s="18">
        <v>22.2</v>
      </c>
      <c r="T472" s="193">
        <v>3</v>
      </c>
      <c r="U472" s="215" t="s">
        <v>109</v>
      </c>
      <c r="W472" s="23">
        <v>2200</v>
      </c>
      <c r="X472">
        <v>4990</v>
      </c>
      <c r="Y472">
        <v>9990</v>
      </c>
    </row>
    <row r="473" spans="1:26" hidden="1" x14ac:dyDescent="0.3">
      <c r="A473" s="162">
        <v>43652</v>
      </c>
      <c r="B473" s="163">
        <v>43659</v>
      </c>
      <c r="C473" s="164">
        <f>B473-A473</f>
        <v>7</v>
      </c>
      <c r="D473" s="165" t="s">
        <v>112</v>
      </c>
      <c r="E473" s="166" t="s">
        <v>19</v>
      </c>
      <c r="F473" s="167" t="str">
        <f>HYPERLINK("https://www.ckvt.cz/apartmany/chorvatsko/stredni-dalmacie/brist/vila-marko","Vila MARKO")</f>
        <v>Vila MARKO</v>
      </c>
      <c r="G473" s="166" t="s">
        <v>5</v>
      </c>
      <c r="H473" s="166" t="s">
        <v>116</v>
      </c>
      <c r="I473" s="166" t="s">
        <v>38</v>
      </c>
      <c r="J473" s="168">
        <f>1-(K473/O473)</f>
        <v>0.24691358024691357</v>
      </c>
      <c r="K473" s="169">
        <v>5490</v>
      </c>
      <c r="L473" s="70">
        <f>K473+W473</f>
        <v>7690</v>
      </c>
      <c r="M473" s="70">
        <f>K473+X473</f>
        <v>10480</v>
      </c>
      <c r="N473" s="87">
        <f>K473+Y473</f>
        <v>15480</v>
      </c>
      <c r="O473" s="27">
        <v>7290</v>
      </c>
      <c r="P473" s="37">
        <f>K473/25.5</f>
        <v>215.29411764705881</v>
      </c>
      <c r="Q473" s="38">
        <f>K473/5.889</f>
        <v>932.24656138563421</v>
      </c>
      <c r="R473" s="38">
        <f>(C473+1)*6.25+Q473</f>
        <v>982.24656138563421</v>
      </c>
      <c r="S473" s="18">
        <v>22.3</v>
      </c>
      <c r="T473" s="193">
        <v>3</v>
      </c>
      <c r="U473" s="215" t="s">
        <v>109</v>
      </c>
      <c r="W473" s="23">
        <v>2200</v>
      </c>
      <c r="X473">
        <v>4990</v>
      </c>
      <c r="Y473">
        <v>9990</v>
      </c>
    </row>
    <row r="474" spans="1:26" x14ac:dyDescent="0.3">
      <c r="A474" s="94">
        <v>43652</v>
      </c>
      <c r="B474" s="51">
        <v>43659</v>
      </c>
      <c r="C474" s="33">
        <f t="shared" ref="C474:C477" si="309">B474-A474</f>
        <v>7</v>
      </c>
      <c r="D474" s="64" t="s">
        <v>112</v>
      </c>
      <c r="E474" s="40" t="s">
        <v>26</v>
      </c>
      <c r="F474" s="154" t="str">
        <f>HYPERLINK("https://www.ckvt.cz/apartmany/chorvatsko/stredni-dalmacie/drvenik/depandance-triton","Aparthotel TRITON")</f>
        <v>Aparthotel TRITON</v>
      </c>
      <c r="G474" s="40" t="s">
        <v>28</v>
      </c>
      <c r="H474" s="40" t="s">
        <v>116</v>
      </c>
      <c r="I474" s="40" t="s">
        <v>117</v>
      </c>
      <c r="J474" s="99">
        <f t="shared" ref="J474:J477" si="310">1-(K474/O474)</f>
        <v>0.25031289111389232</v>
      </c>
      <c r="K474" s="210">
        <v>5990</v>
      </c>
      <c r="L474" s="34">
        <f t="shared" si="284"/>
        <v>8190</v>
      </c>
      <c r="M474" s="34">
        <f t="shared" si="301"/>
        <v>10980</v>
      </c>
      <c r="N474" s="52">
        <f t="shared" si="302"/>
        <v>15980</v>
      </c>
      <c r="O474" s="27">
        <v>7990</v>
      </c>
      <c r="P474" s="37">
        <f t="shared" ref="P474:P477" si="311">K474/25.5</f>
        <v>234.90196078431373</v>
      </c>
      <c r="Q474" s="38">
        <f t="shared" ref="Q474:Q477" si="312">K474/5.889</f>
        <v>1017.1506197996264</v>
      </c>
      <c r="R474" s="38">
        <f t="shared" ref="R474:R477" si="313">(C474+1)*6.25+Q474</f>
        <v>1067.1506197996264</v>
      </c>
      <c r="S474" s="18">
        <v>11.1</v>
      </c>
      <c r="T474" s="65">
        <v>0</v>
      </c>
      <c r="U474" s="65" t="s">
        <v>126</v>
      </c>
      <c r="W474" s="23">
        <v>2200</v>
      </c>
      <c r="X474">
        <v>4990</v>
      </c>
      <c r="Y474">
        <v>9990</v>
      </c>
    </row>
    <row r="475" spans="1:26" hidden="1" x14ac:dyDescent="0.3">
      <c r="A475" s="162">
        <v>43652</v>
      </c>
      <c r="B475" s="163">
        <v>43659</v>
      </c>
      <c r="C475" s="164">
        <f t="shared" si="309"/>
        <v>7</v>
      </c>
      <c r="D475" s="165" t="s">
        <v>112</v>
      </c>
      <c r="E475" s="166" t="s">
        <v>26</v>
      </c>
      <c r="F475" s="167" t="str">
        <f>HYPERLINK("https://www.ckvt.cz/apartmany/chorvatsko/stredni-dalmacie/drvenik/depandance-triton","Aparthotel TRITON")</f>
        <v>Aparthotel TRITON</v>
      </c>
      <c r="G475" s="166" t="s">
        <v>28</v>
      </c>
      <c r="H475" s="166" t="s">
        <v>116</v>
      </c>
      <c r="I475" s="166" t="s">
        <v>79</v>
      </c>
      <c r="J475" s="168">
        <f t="shared" si="310"/>
        <v>6.2578222778473136E-2</v>
      </c>
      <c r="K475" s="169">
        <v>7490</v>
      </c>
      <c r="L475" s="70">
        <f t="shared" si="284"/>
        <v>9690</v>
      </c>
      <c r="M475" s="70">
        <f t="shared" si="301"/>
        <v>12480</v>
      </c>
      <c r="N475" s="87">
        <f t="shared" si="302"/>
        <v>17480</v>
      </c>
      <c r="O475" s="27">
        <v>7990</v>
      </c>
      <c r="P475" s="37">
        <f t="shared" si="311"/>
        <v>293.72549019607845</v>
      </c>
      <c r="Q475" s="38">
        <f t="shared" si="312"/>
        <v>1271.862795041603</v>
      </c>
      <c r="R475" s="38">
        <f t="shared" si="313"/>
        <v>1321.862795041603</v>
      </c>
      <c r="S475" s="18">
        <v>11.1</v>
      </c>
      <c r="T475" s="66">
        <v>0</v>
      </c>
      <c r="U475" s="67">
        <v>0</v>
      </c>
      <c r="W475" s="23">
        <v>2200</v>
      </c>
      <c r="X475">
        <v>4990</v>
      </c>
      <c r="Y475">
        <v>9990</v>
      </c>
    </row>
    <row r="476" spans="1:26" customFormat="1" hidden="1" x14ac:dyDescent="0.3">
      <c r="A476" s="170">
        <v>43652</v>
      </c>
      <c r="B476" s="171">
        <v>43659</v>
      </c>
      <c r="C476" s="172">
        <f t="shared" si="309"/>
        <v>7</v>
      </c>
      <c r="D476" s="173" t="s">
        <v>112</v>
      </c>
      <c r="E476" s="174" t="s">
        <v>26</v>
      </c>
      <c r="F476" s="175" t="str">
        <f>HYPERLINK("https://www.ckvt.cz/apartmany/chorvatsko/stredni-dalmacie/drvenik/depandance-triton","Aparthotel TRITON")</f>
        <v>Aparthotel TRITON</v>
      </c>
      <c r="G476" s="174" t="s">
        <v>28</v>
      </c>
      <c r="H476" s="174" t="s">
        <v>116</v>
      </c>
      <c r="I476" s="174" t="s">
        <v>80</v>
      </c>
      <c r="J476" s="176">
        <f t="shared" si="310"/>
        <v>5.8892815076560634E-2</v>
      </c>
      <c r="K476" s="212">
        <v>7990</v>
      </c>
      <c r="L476" s="79">
        <f t="shared" si="284"/>
        <v>10190</v>
      </c>
      <c r="M476" s="79">
        <f t="shared" si="301"/>
        <v>12980</v>
      </c>
      <c r="N476" s="88">
        <f t="shared" si="302"/>
        <v>17980</v>
      </c>
      <c r="O476" s="3">
        <v>8490</v>
      </c>
      <c r="P476" s="6">
        <f t="shared" si="311"/>
        <v>313.33333333333331</v>
      </c>
      <c r="Q476" s="7">
        <f t="shared" si="312"/>
        <v>1356.7668534555951</v>
      </c>
      <c r="R476" s="38">
        <f t="shared" si="313"/>
        <v>1406.7668534555951</v>
      </c>
      <c r="S476" s="18">
        <v>11.2</v>
      </c>
      <c r="T476" s="69">
        <v>0</v>
      </c>
      <c r="U476" s="68">
        <v>0</v>
      </c>
      <c r="W476">
        <v>2200</v>
      </c>
      <c r="X476">
        <v>4990</v>
      </c>
      <c r="Y476">
        <v>9990</v>
      </c>
      <c r="Z476" s="23"/>
    </row>
    <row r="477" spans="1:26" customFormat="1" hidden="1" x14ac:dyDescent="0.3">
      <c r="A477" s="170">
        <v>43652</v>
      </c>
      <c r="B477" s="171">
        <v>43659</v>
      </c>
      <c r="C477" s="172">
        <f t="shared" si="309"/>
        <v>7</v>
      </c>
      <c r="D477" s="173" t="s">
        <v>112</v>
      </c>
      <c r="E477" s="174" t="s">
        <v>26</v>
      </c>
      <c r="F477" s="175" t="str">
        <f>HYPERLINK("https://www.ckvt.cz/apartmany/chorvatsko/stredni-dalmacie/drvenik/depandance-triton","Aparthotel TRITON")</f>
        <v>Aparthotel TRITON</v>
      </c>
      <c r="G477" s="174" t="s">
        <v>28</v>
      </c>
      <c r="H477" s="174" t="s">
        <v>116</v>
      </c>
      <c r="I477" s="166" t="s">
        <v>83</v>
      </c>
      <c r="J477" s="176">
        <f t="shared" si="310"/>
        <v>0.33370411568409342</v>
      </c>
      <c r="K477" s="212">
        <v>5990</v>
      </c>
      <c r="L477" s="79">
        <f t="shared" si="284"/>
        <v>8190</v>
      </c>
      <c r="M477" s="79">
        <f t="shared" si="301"/>
        <v>10980</v>
      </c>
      <c r="N477" s="88">
        <f t="shared" si="302"/>
        <v>15980</v>
      </c>
      <c r="O477" s="3">
        <v>8990</v>
      </c>
      <c r="P477" s="6">
        <f t="shared" si="311"/>
        <v>234.90196078431373</v>
      </c>
      <c r="Q477" s="7">
        <f t="shared" si="312"/>
        <v>1017.1506197996264</v>
      </c>
      <c r="R477" s="38">
        <f t="shared" si="313"/>
        <v>1067.1506197996264</v>
      </c>
      <c r="S477" s="18">
        <v>11.3</v>
      </c>
      <c r="T477" s="69">
        <v>0</v>
      </c>
      <c r="U477" s="214" t="s">
        <v>109</v>
      </c>
      <c r="W477">
        <v>2200</v>
      </c>
      <c r="X477">
        <v>4990</v>
      </c>
      <c r="Y477">
        <v>9990</v>
      </c>
      <c r="Z477" s="23"/>
    </row>
    <row r="478" spans="1:26" x14ac:dyDescent="0.3">
      <c r="A478" s="94">
        <v>43652</v>
      </c>
      <c r="B478" s="51">
        <v>43659</v>
      </c>
      <c r="C478" s="33">
        <f>B478-A478</f>
        <v>7</v>
      </c>
      <c r="D478" s="64" t="s">
        <v>112</v>
      </c>
      <c r="E478" s="40" t="s">
        <v>25</v>
      </c>
      <c r="F478" s="154" t="str">
        <f>HYPERLINK("https://www.ckvt.cz/hotely/chorvatsko/severni-dalmacie/sv-filip-i-jakov/penzion-pikolo","Penzion PIKOLO")</f>
        <v>Penzion PIKOLO</v>
      </c>
      <c r="G478" s="40" t="s">
        <v>5</v>
      </c>
      <c r="H478" s="40" t="s">
        <v>136</v>
      </c>
      <c r="I478" s="40" t="s">
        <v>117</v>
      </c>
      <c r="J478" s="99">
        <f>1-(K478/O478)</f>
        <v>0.33370411568409342</v>
      </c>
      <c r="K478" s="210">
        <v>5990</v>
      </c>
      <c r="L478" s="34">
        <f>K478+W478</f>
        <v>8090</v>
      </c>
      <c r="M478" s="49" t="s">
        <v>99</v>
      </c>
      <c r="N478" s="50" t="s">
        <v>99</v>
      </c>
      <c r="O478" s="27">
        <v>8990</v>
      </c>
      <c r="P478" s="37">
        <f>K478/25.5</f>
        <v>234.90196078431373</v>
      </c>
      <c r="Q478" s="38">
        <f>K478/5.889</f>
        <v>1017.1506197996264</v>
      </c>
      <c r="R478" s="38">
        <f>(C478+1)*6.25+Q478</f>
        <v>1067.1506197996264</v>
      </c>
      <c r="S478" s="18">
        <v>16.100000000000001</v>
      </c>
      <c r="T478" s="65" t="s">
        <v>126</v>
      </c>
      <c r="U478" s="65" t="s">
        <v>126</v>
      </c>
      <c r="W478" s="23">
        <v>2100</v>
      </c>
      <c r="X478" s="23" t="s">
        <v>99</v>
      </c>
      <c r="Y478" s="23" t="s">
        <v>99</v>
      </c>
    </row>
    <row r="479" spans="1:26" hidden="1" x14ac:dyDescent="0.3">
      <c r="A479" s="162">
        <v>43652</v>
      </c>
      <c r="B479" s="163">
        <v>43659</v>
      </c>
      <c r="C479" s="164">
        <f>B479-A479</f>
        <v>7</v>
      </c>
      <c r="D479" s="165" t="s">
        <v>112</v>
      </c>
      <c r="E479" s="166" t="s">
        <v>25</v>
      </c>
      <c r="F479" s="167" t="str">
        <f>HYPERLINK("https://www.ckvt.cz/hotely/chorvatsko/severni-dalmacie/sv-filip-i-jakov/penzion-pikolo","Penzion PIKOLO")</f>
        <v>Penzion PIKOLO</v>
      </c>
      <c r="G479" s="166" t="s">
        <v>5</v>
      </c>
      <c r="H479" s="166" t="s">
        <v>136</v>
      </c>
      <c r="I479" s="166" t="s">
        <v>31</v>
      </c>
      <c r="J479" s="168">
        <f>1-(K479/O479)</f>
        <v>0.33370411568409342</v>
      </c>
      <c r="K479" s="169">
        <v>5990</v>
      </c>
      <c r="L479" s="70">
        <f>K479+W479</f>
        <v>8090</v>
      </c>
      <c r="M479" s="85" t="s">
        <v>99</v>
      </c>
      <c r="N479" s="86" t="s">
        <v>99</v>
      </c>
      <c r="O479" s="27">
        <v>8990</v>
      </c>
      <c r="P479" s="37">
        <f>K479/25.5</f>
        <v>234.90196078431373</v>
      </c>
      <c r="Q479" s="38">
        <f>K479/5.889</f>
        <v>1017.1506197996264</v>
      </c>
      <c r="R479" s="38">
        <f>(C479+1)*6.25+Q479</f>
        <v>1067.1506197996264</v>
      </c>
      <c r="S479" s="18">
        <v>16.100000000000001</v>
      </c>
      <c r="T479" s="66">
        <v>10</v>
      </c>
      <c r="U479" s="67">
        <v>8</v>
      </c>
      <c r="W479" s="23">
        <v>2100</v>
      </c>
      <c r="X479" s="23" t="s">
        <v>99</v>
      </c>
      <c r="Y479" s="23" t="s">
        <v>99</v>
      </c>
    </row>
    <row r="480" spans="1:26" hidden="1" x14ac:dyDescent="0.3">
      <c r="A480" s="162">
        <v>43652</v>
      </c>
      <c r="B480" s="163">
        <v>43659</v>
      </c>
      <c r="C480" s="164">
        <f>B480-A480</f>
        <v>7</v>
      </c>
      <c r="D480" s="165" t="s">
        <v>112</v>
      </c>
      <c r="E480" s="166" t="s">
        <v>25</v>
      </c>
      <c r="F480" s="167" t="str">
        <f>HYPERLINK("https://www.ckvt.cz/hotely/chorvatsko/severni-dalmacie/sv-filip-i-jakov/penzion-pikolo","Penzion PIKOLO")</f>
        <v>Penzion PIKOLO</v>
      </c>
      <c r="G480" s="166" t="s">
        <v>5</v>
      </c>
      <c r="H480" s="166" t="s">
        <v>136</v>
      </c>
      <c r="I480" s="166" t="s">
        <v>74</v>
      </c>
      <c r="J480" s="168">
        <f>1-(K480/O480)</f>
        <v>0.33370411568409342</v>
      </c>
      <c r="K480" s="169">
        <v>5990</v>
      </c>
      <c r="L480" s="70">
        <f>K480+W480</f>
        <v>8090</v>
      </c>
      <c r="M480" s="85" t="s">
        <v>99</v>
      </c>
      <c r="N480" s="86" t="s">
        <v>99</v>
      </c>
      <c r="O480" s="27">
        <v>8990</v>
      </c>
      <c r="P480" s="37">
        <f>K480/25.5</f>
        <v>234.90196078431373</v>
      </c>
      <c r="Q480" s="38">
        <f>K480/5.889</f>
        <v>1017.1506197996264</v>
      </c>
      <c r="R480" s="38">
        <f>(C480+1)*6.25+Q480</f>
        <v>1067.1506197996264</v>
      </c>
      <c r="S480" s="18">
        <v>16.100000000000001</v>
      </c>
      <c r="T480" s="66">
        <v>0</v>
      </c>
      <c r="U480" s="67">
        <v>0</v>
      </c>
      <c r="W480" s="23">
        <v>2100</v>
      </c>
      <c r="X480" s="23" t="s">
        <v>99</v>
      </c>
      <c r="Y480" s="23" t="s">
        <v>99</v>
      </c>
    </row>
    <row r="481" spans="1:26" x14ac:dyDescent="0.3">
      <c r="A481" s="94">
        <v>43652</v>
      </c>
      <c r="B481" s="51">
        <v>43659</v>
      </c>
      <c r="C481" s="33">
        <f t="shared" ref="C481:C484" si="314">B481-A481</f>
        <v>7</v>
      </c>
      <c r="D481" s="64" t="s">
        <v>112</v>
      </c>
      <c r="E481" s="40" t="s">
        <v>15</v>
      </c>
      <c r="F481" s="154" t="str">
        <f>HYPERLINK("https://www.ckvt.cz/apartmany/chorvatsko/stredni-dalmacie/nemira/apartmany-ante","Apartmány ANTE")</f>
        <v>Apartmány ANTE</v>
      </c>
      <c r="G481" s="40" t="s">
        <v>5</v>
      </c>
      <c r="H481" s="40" t="s">
        <v>136</v>
      </c>
      <c r="I481" s="40" t="s">
        <v>117</v>
      </c>
      <c r="J481" s="99">
        <f t="shared" ref="J481:J484" si="315">1-(K481/O481)</f>
        <v>0.14306151645207443</v>
      </c>
      <c r="K481" s="210">
        <v>5990</v>
      </c>
      <c r="L481" s="34">
        <f t="shared" si="284"/>
        <v>8190</v>
      </c>
      <c r="M481" s="34">
        <f t="shared" ref="M481:M549" si="316">K481+X481</f>
        <v>10980</v>
      </c>
      <c r="N481" s="52">
        <f t="shared" ref="N481:N549" si="317">K481+Y481</f>
        <v>15980</v>
      </c>
      <c r="O481" s="27">
        <v>6990</v>
      </c>
      <c r="P481" s="37">
        <f t="shared" ref="P481:P484" si="318">K481/25.5</f>
        <v>234.90196078431373</v>
      </c>
      <c r="Q481" s="38">
        <f t="shared" ref="Q481:Q484" si="319">K481/5.889</f>
        <v>1017.1506197996264</v>
      </c>
      <c r="R481" s="38">
        <f t="shared" ref="R481:R484" si="320">(C481+1)*6.25+Q481</f>
        <v>1067.1506197996264</v>
      </c>
      <c r="S481" s="20">
        <v>13.1</v>
      </c>
      <c r="T481" s="65" t="s">
        <v>126</v>
      </c>
      <c r="U481" s="65" t="s">
        <v>126</v>
      </c>
      <c r="W481" s="23">
        <v>2200</v>
      </c>
      <c r="X481">
        <v>4990</v>
      </c>
      <c r="Y481">
        <v>9990</v>
      </c>
    </row>
    <row r="482" spans="1:26" hidden="1" x14ac:dyDescent="0.3">
      <c r="A482" s="162">
        <v>43652</v>
      </c>
      <c r="B482" s="163">
        <v>43659</v>
      </c>
      <c r="C482" s="164">
        <f t="shared" si="314"/>
        <v>7</v>
      </c>
      <c r="D482" s="165" t="s">
        <v>112</v>
      </c>
      <c r="E482" s="166" t="s">
        <v>15</v>
      </c>
      <c r="F482" s="167" t="str">
        <f>HYPERLINK("https://www.ckvt.cz/apartmany/chorvatsko/stredni-dalmacie/nemira/apartmany-ante","Apartmány ANTE")</f>
        <v>Apartmány ANTE</v>
      </c>
      <c r="G482" s="166" t="s">
        <v>5</v>
      </c>
      <c r="H482" s="166" t="s">
        <v>136</v>
      </c>
      <c r="I482" s="166" t="s">
        <v>49</v>
      </c>
      <c r="J482" s="168">
        <f t="shared" si="315"/>
        <v>0.14306151645207443</v>
      </c>
      <c r="K482" s="169">
        <v>5990</v>
      </c>
      <c r="L482" s="70">
        <f t="shared" si="284"/>
        <v>8190</v>
      </c>
      <c r="M482" s="70">
        <f t="shared" si="316"/>
        <v>10980</v>
      </c>
      <c r="N482" s="87">
        <f t="shared" si="317"/>
        <v>15980</v>
      </c>
      <c r="O482" s="27">
        <v>6990</v>
      </c>
      <c r="P482" s="37">
        <f t="shared" si="318"/>
        <v>234.90196078431373</v>
      </c>
      <c r="Q482" s="38">
        <f t="shared" si="319"/>
        <v>1017.1506197996264</v>
      </c>
      <c r="R482" s="38">
        <f t="shared" si="320"/>
        <v>1067.1506197996264</v>
      </c>
      <c r="S482" s="20">
        <v>13.1</v>
      </c>
      <c r="T482" s="67">
        <v>4</v>
      </c>
      <c r="U482" s="67">
        <v>4</v>
      </c>
      <c r="W482" s="23">
        <v>2200</v>
      </c>
      <c r="X482">
        <v>4990</v>
      </c>
      <c r="Y482">
        <v>9990</v>
      </c>
    </row>
    <row r="483" spans="1:26" customFormat="1" hidden="1" x14ac:dyDescent="0.3">
      <c r="A483" s="170">
        <v>43652</v>
      </c>
      <c r="B483" s="171">
        <v>43659</v>
      </c>
      <c r="C483" s="172">
        <f t="shared" si="314"/>
        <v>7</v>
      </c>
      <c r="D483" s="173" t="s">
        <v>112</v>
      </c>
      <c r="E483" s="174" t="s">
        <v>15</v>
      </c>
      <c r="F483" s="167" t="str">
        <f>HYPERLINK("https://www.ckvt.cz/apartmany/chorvatsko/stredni-dalmacie/nemira/apartmany-ante","Apartmány ANTE")</f>
        <v>Apartmány ANTE</v>
      </c>
      <c r="G483" s="174" t="s">
        <v>5</v>
      </c>
      <c r="H483" s="174" t="s">
        <v>136</v>
      </c>
      <c r="I483" s="174" t="s">
        <v>50</v>
      </c>
      <c r="J483" s="176">
        <f t="shared" si="315"/>
        <v>0.14306151645207443</v>
      </c>
      <c r="K483" s="212">
        <v>5990</v>
      </c>
      <c r="L483" s="79">
        <f t="shared" si="284"/>
        <v>8190</v>
      </c>
      <c r="M483" s="79">
        <f t="shared" si="316"/>
        <v>10980</v>
      </c>
      <c r="N483" s="88">
        <f t="shared" si="317"/>
        <v>15980</v>
      </c>
      <c r="O483" s="3">
        <v>6990</v>
      </c>
      <c r="P483" s="6">
        <f t="shared" si="318"/>
        <v>234.90196078431373</v>
      </c>
      <c r="Q483" s="7">
        <f t="shared" si="319"/>
        <v>1017.1506197996264</v>
      </c>
      <c r="R483" s="38">
        <f t="shared" si="320"/>
        <v>1067.1506197996264</v>
      </c>
      <c r="S483" s="20">
        <v>13.2</v>
      </c>
      <c r="T483" s="68">
        <v>1</v>
      </c>
      <c r="U483" s="68">
        <v>1</v>
      </c>
      <c r="W483">
        <v>2200</v>
      </c>
      <c r="X483">
        <v>4990</v>
      </c>
      <c r="Y483">
        <v>9990</v>
      </c>
      <c r="Z483" s="23"/>
    </row>
    <row r="484" spans="1:26" customFormat="1" hidden="1" x14ac:dyDescent="0.3">
      <c r="A484" s="170">
        <v>43652</v>
      </c>
      <c r="B484" s="171">
        <v>43659</v>
      </c>
      <c r="C484" s="172">
        <f t="shared" si="314"/>
        <v>7</v>
      </c>
      <c r="D484" s="173" t="s">
        <v>112</v>
      </c>
      <c r="E484" s="174" t="s">
        <v>15</v>
      </c>
      <c r="F484" s="167" t="str">
        <f>HYPERLINK("https://www.ckvt.cz/apartmany/chorvatsko/stredni-dalmacie/nemira/apartmany-ante","Apartmány ANTE")</f>
        <v>Apartmány ANTE</v>
      </c>
      <c r="G484" s="174" t="s">
        <v>5</v>
      </c>
      <c r="H484" s="174" t="s">
        <v>136</v>
      </c>
      <c r="I484" s="174" t="s">
        <v>51</v>
      </c>
      <c r="J484" s="176">
        <f t="shared" si="315"/>
        <v>0.2002670226969292</v>
      </c>
      <c r="K484" s="212">
        <v>5990</v>
      </c>
      <c r="L484" s="79">
        <f t="shared" ref="L484:L553" si="321">K484+W484</f>
        <v>8190</v>
      </c>
      <c r="M484" s="79">
        <f t="shared" si="316"/>
        <v>10980</v>
      </c>
      <c r="N484" s="88">
        <f t="shared" si="317"/>
        <v>15980</v>
      </c>
      <c r="O484" s="3">
        <v>7490</v>
      </c>
      <c r="P484" s="6">
        <f t="shared" si="318"/>
        <v>234.90196078431373</v>
      </c>
      <c r="Q484" s="7">
        <f t="shared" si="319"/>
        <v>1017.1506197996264</v>
      </c>
      <c r="R484" s="38">
        <f t="shared" si="320"/>
        <v>1067.1506197996264</v>
      </c>
      <c r="S484" s="20">
        <v>13.3</v>
      </c>
      <c r="T484" s="68">
        <v>1</v>
      </c>
      <c r="U484" s="68">
        <v>1</v>
      </c>
      <c r="W484">
        <v>2200</v>
      </c>
      <c r="X484">
        <v>4990</v>
      </c>
      <c r="Y484">
        <v>9990</v>
      </c>
      <c r="Z484" s="23"/>
    </row>
    <row r="485" spans="1:26" x14ac:dyDescent="0.3">
      <c r="A485" s="94">
        <v>43652</v>
      </c>
      <c r="B485" s="51">
        <v>43659</v>
      </c>
      <c r="C485" s="33">
        <f t="shared" ref="C485:C486" si="322">B485-A485</f>
        <v>7</v>
      </c>
      <c r="D485" s="64" t="s">
        <v>112</v>
      </c>
      <c r="E485" s="40" t="s">
        <v>22</v>
      </c>
      <c r="F485" s="154" t="str">
        <f>HYPERLINK("https://www.ckvt.cz/hotely/chorvatsko/stredni-dalmacie/basko-polje/depandance-alem","Depandance ALEM")</f>
        <v>Depandance ALEM</v>
      </c>
      <c r="G485" s="40" t="s">
        <v>29</v>
      </c>
      <c r="H485" s="40" t="s">
        <v>136</v>
      </c>
      <c r="I485" s="40" t="s">
        <v>117</v>
      </c>
      <c r="J485" s="99">
        <f t="shared" ref="J485:J486" si="323">1-(K485/O485)</f>
        <v>0.14306151645207443</v>
      </c>
      <c r="K485" s="210">
        <v>5990</v>
      </c>
      <c r="L485" s="34">
        <f t="shared" ref="L485:L486" si="324">K485+W485</f>
        <v>8190</v>
      </c>
      <c r="M485" s="34">
        <f t="shared" ref="M485:M486" si="325">K485+X485</f>
        <v>10980</v>
      </c>
      <c r="N485" s="52">
        <f t="shared" ref="N485:N486" si="326">K485+Y485</f>
        <v>15980</v>
      </c>
      <c r="O485" s="36">
        <v>6990</v>
      </c>
      <c r="P485" s="37">
        <f t="shared" ref="P485:P486" si="327">K485/25.5</f>
        <v>234.90196078431373</v>
      </c>
      <c r="Q485" s="38">
        <f t="shared" ref="Q485:Q486" si="328">K485/5.889</f>
        <v>1017.1506197996264</v>
      </c>
      <c r="R485" s="38">
        <f t="shared" ref="R485:R486" si="329">(C485+1)*6.25+Q485</f>
        <v>1067.1506197996264</v>
      </c>
      <c r="S485" s="20">
        <v>17.100000000000001</v>
      </c>
      <c r="T485" s="65" t="s">
        <v>126</v>
      </c>
      <c r="U485" s="65" t="s">
        <v>126</v>
      </c>
      <c r="W485" s="23">
        <v>2200</v>
      </c>
      <c r="X485">
        <v>4990</v>
      </c>
      <c r="Y485">
        <v>9990</v>
      </c>
    </row>
    <row r="486" spans="1:26" hidden="1" x14ac:dyDescent="0.3">
      <c r="A486" s="162">
        <v>43652</v>
      </c>
      <c r="B486" s="163">
        <v>43659</v>
      </c>
      <c r="C486" s="164">
        <f t="shared" si="322"/>
        <v>7</v>
      </c>
      <c r="D486" s="165" t="s">
        <v>112</v>
      </c>
      <c r="E486" s="166" t="s">
        <v>22</v>
      </c>
      <c r="F486" s="167" t="str">
        <f>HYPERLINK("https://www.ckvt.cz/hotely/chorvatsko/stredni-dalmacie/basko-polje/depandance-alem","Depandance ALEM")</f>
        <v>Depandance ALEM</v>
      </c>
      <c r="G486" s="166" t="s">
        <v>29</v>
      </c>
      <c r="H486" s="166" t="s">
        <v>136</v>
      </c>
      <c r="I486" s="166" t="s">
        <v>32</v>
      </c>
      <c r="J486" s="168">
        <f t="shared" si="323"/>
        <v>0.14306151645207443</v>
      </c>
      <c r="K486" s="169">
        <v>5990</v>
      </c>
      <c r="L486" s="70">
        <f t="shared" si="324"/>
        <v>8190</v>
      </c>
      <c r="M486" s="70">
        <f t="shared" si="325"/>
        <v>10980</v>
      </c>
      <c r="N486" s="87">
        <f t="shared" si="326"/>
        <v>15980</v>
      </c>
      <c r="O486" s="36">
        <v>6990</v>
      </c>
      <c r="P486" s="37">
        <f t="shared" si="327"/>
        <v>234.90196078431373</v>
      </c>
      <c r="Q486" s="38">
        <f t="shared" si="328"/>
        <v>1017.1506197996264</v>
      </c>
      <c r="R486" s="38">
        <f t="shared" si="329"/>
        <v>1067.1506197996264</v>
      </c>
      <c r="S486" s="20">
        <v>17.100000000000001</v>
      </c>
      <c r="T486" s="67">
        <v>39</v>
      </c>
      <c r="U486" s="67">
        <v>39</v>
      </c>
      <c r="V486" s="23" t="s">
        <v>124</v>
      </c>
      <c r="W486" s="23">
        <v>2200</v>
      </c>
      <c r="X486">
        <v>4990</v>
      </c>
      <c r="Y486">
        <v>9990</v>
      </c>
    </row>
    <row r="487" spans="1:26" x14ac:dyDescent="0.3">
      <c r="A487" s="156">
        <v>43652</v>
      </c>
      <c r="B487" s="51">
        <v>43659</v>
      </c>
      <c r="C487" s="33">
        <f t="shared" ref="C487:C496" si="330">B487-A487</f>
        <v>7</v>
      </c>
      <c r="D487" s="64" t="s">
        <v>112</v>
      </c>
      <c r="E487" s="40" t="s">
        <v>23</v>
      </c>
      <c r="F487" s="154" t="str">
        <f>HYPERLINK("https://www.ckvt.cz/hotely/chorvatsko/stredni-dalmacie/promajna/pavilon-dukic-a-neptun-klub-promajna","Pavilony DUKIĆ A")</f>
        <v>Pavilony DUKIĆ A</v>
      </c>
      <c r="G487" s="40" t="s">
        <v>29</v>
      </c>
      <c r="H487" s="40" t="s">
        <v>136</v>
      </c>
      <c r="I487" s="40" t="s">
        <v>117</v>
      </c>
      <c r="J487" s="99">
        <f t="shared" ref="J487:J496" si="331">1-(K487/O487)</f>
        <v>0.33370411568409342</v>
      </c>
      <c r="K487" s="210">
        <v>5990</v>
      </c>
      <c r="L487" s="34">
        <f t="shared" si="321"/>
        <v>8190</v>
      </c>
      <c r="M487" s="34">
        <f t="shared" si="316"/>
        <v>10980</v>
      </c>
      <c r="N487" s="52">
        <f t="shared" si="317"/>
        <v>15980</v>
      </c>
      <c r="O487" s="27">
        <v>8990</v>
      </c>
      <c r="P487" s="37">
        <f t="shared" ref="P487:P496" si="332">K487/25.5</f>
        <v>234.90196078431373</v>
      </c>
      <c r="Q487" s="38">
        <f t="shared" ref="Q487:Q496" si="333">K487/5.889</f>
        <v>1017.1506197996264</v>
      </c>
      <c r="R487" s="38">
        <f t="shared" ref="R487:R496" si="334">(C487+1)*6.25+Q487</f>
        <v>1067.1506197996264</v>
      </c>
      <c r="S487" s="20">
        <v>19.100000000000001</v>
      </c>
      <c r="T487" s="65" t="s">
        <v>126</v>
      </c>
      <c r="U487" s="65" t="s">
        <v>126</v>
      </c>
      <c r="W487" s="23">
        <v>2200</v>
      </c>
      <c r="X487">
        <v>4990</v>
      </c>
      <c r="Y487" s="23">
        <v>9990</v>
      </c>
    </row>
    <row r="488" spans="1:26" hidden="1" x14ac:dyDescent="0.3">
      <c r="A488" s="177">
        <v>43652</v>
      </c>
      <c r="B488" s="163">
        <v>43659</v>
      </c>
      <c r="C488" s="164">
        <f t="shared" si="330"/>
        <v>7</v>
      </c>
      <c r="D488" s="165" t="s">
        <v>112</v>
      </c>
      <c r="E488" s="166" t="s">
        <v>23</v>
      </c>
      <c r="F488" s="167" t="str">
        <f>HYPERLINK("https://www.ckvt.cz/hotely/chorvatsko/stredni-dalmacie/promajna/pavilon-dukic-a-neptun-klub-promajna","Pavilony DUKIĆ A")</f>
        <v>Pavilony DUKIĆ A</v>
      </c>
      <c r="G488" s="166" t="s">
        <v>29</v>
      </c>
      <c r="H488" s="166" t="s">
        <v>136</v>
      </c>
      <c r="I488" s="166" t="s">
        <v>30</v>
      </c>
      <c r="J488" s="168">
        <f t="shared" si="331"/>
        <v>0.33370411568409342</v>
      </c>
      <c r="K488" s="169">
        <v>5990</v>
      </c>
      <c r="L488" s="70">
        <f t="shared" si="321"/>
        <v>8190</v>
      </c>
      <c r="M488" s="70">
        <f t="shared" si="316"/>
        <v>10980</v>
      </c>
      <c r="N488" s="87">
        <f t="shared" si="317"/>
        <v>15980</v>
      </c>
      <c r="O488" s="27">
        <v>8990</v>
      </c>
      <c r="P488" s="37">
        <f t="shared" si="332"/>
        <v>234.90196078431373</v>
      </c>
      <c r="Q488" s="38">
        <f t="shared" si="333"/>
        <v>1017.1506197996264</v>
      </c>
      <c r="R488" s="38">
        <f t="shared" si="334"/>
        <v>1067.1506197996264</v>
      </c>
      <c r="S488" s="20">
        <v>19.100000000000001</v>
      </c>
      <c r="T488" s="67">
        <v>39</v>
      </c>
      <c r="U488" s="67">
        <v>38</v>
      </c>
      <c r="W488" s="23">
        <v>2200</v>
      </c>
      <c r="X488">
        <v>4990</v>
      </c>
      <c r="Y488" s="23">
        <v>9990</v>
      </c>
    </row>
    <row r="489" spans="1:26" x14ac:dyDescent="0.3">
      <c r="A489" s="94">
        <v>43652</v>
      </c>
      <c r="B489" s="51">
        <v>43659</v>
      </c>
      <c r="C489" s="33">
        <f t="shared" ref="C489:C494" si="335">B489-A489</f>
        <v>7</v>
      </c>
      <c r="D489" s="64" t="s">
        <v>112</v>
      </c>
      <c r="E489" s="40" t="s">
        <v>12</v>
      </c>
      <c r="F489" s="154" t="str">
        <f>HYPERLINK("https://www.ckvt.cz/hotely/chorvatsko/kvarner/crikvenica/pavilony-kacjak","Pavilony KAČJAK")</f>
        <v>Pavilony KAČJAK</v>
      </c>
      <c r="G489" s="40" t="s">
        <v>29</v>
      </c>
      <c r="H489" s="40" t="s">
        <v>136</v>
      </c>
      <c r="I489" s="40" t="s">
        <v>117</v>
      </c>
      <c r="J489" s="99">
        <f t="shared" ref="J489:J494" si="336">1-(K489/O489)</f>
        <v>0.1877346683354193</v>
      </c>
      <c r="K489" s="210">
        <v>6490</v>
      </c>
      <c r="L489" s="34">
        <f t="shared" ref="L489:L494" si="337">K489+W489</f>
        <v>8690</v>
      </c>
      <c r="M489" s="49" t="s">
        <v>99</v>
      </c>
      <c r="N489" s="50" t="s">
        <v>99</v>
      </c>
      <c r="O489" s="27">
        <v>7990</v>
      </c>
      <c r="P489" s="37">
        <f t="shared" ref="P489:P494" si="338">K489/25.5</f>
        <v>254.50980392156862</v>
      </c>
      <c r="Q489" s="38">
        <f t="shared" ref="Q489:Q494" si="339">K489/5.889</f>
        <v>1102.0546782136187</v>
      </c>
      <c r="R489" s="38">
        <f t="shared" ref="R489:R494" si="340">(C489+1)*6.25+Q489</f>
        <v>1152.0546782136187</v>
      </c>
      <c r="S489" s="18">
        <v>15.1</v>
      </c>
      <c r="T489" s="65" t="s">
        <v>126</v>
      </c>
      <c r="U489" s="65" t="s">
        <v>126</v>
      </c>
      <c r="W489" s="23">
        <v>2200</v>
      </c>
      <c r="X489" s="23" t="s">
        <v>99</v>
      </c>
      <c r="Y489" s="23" t="s">
        <v>99</v>
      </c>
    </row>
    <row r="490" spans="1:26" hidden="1" x14ac:dyDescent="0.3">
      <c r="A490" s="162">
        <v>43652</v>
      </c>
      <c r="B490" s="163">
        <v>43659</v>
      </c>
      <c r="C490" s="164">
        <f t="shared" si="335"/>
        <v>7</v>
      </c>
      <c r="D490" s="165" t="s">
        <v>112</v>
      </c>
      <c r="E490" s="166" t="s">
        <v>12</v>
      </c>
      <c r="F490" s="167" t="str">
        <f>HYPERLINK("https://www.ckvt.cz/hotely/chorvatsko/kvarner/crikvenica/pavilony-kacjak","Pavilony KAČJAK")</f>
        <v>Pavilony KAČJAK</v>
      </c>
      <c r="G490" s="166" t="s">
        <v>29</v>
      </c>
      <c r="H490" s="166" t="s">
        <v>136</v>
      </c>
      <c r="I490" s="166" t="s">
        <v>32</v>
      </c>
      <c r="J490" s="168">
        <f t="shared" si="336"/>
        <v>0.1877346683354193</v>
      </c>
      <c r="K490" s="169">
        <v>6490</v>
      </c>
      <c r="L490" s="70">
        <f t="shared" si="337"/>
        <v>8690</v>
      </c>
      <c r="M490" s="85" t="s">
        <v>99</v>
      </c>
      <c r="N490" s="86" t="s">
        <v>99</v>
      </c>
      <c r="O490" s="27">
        <v>7990</v>
      </c>
      <c r="P490" s="37">
        <f t="shared" si="338"/>
        <v>254.50980392156862</v>
      </c>
      <c r="Q490" s="38">
        <f t="shared" si="339"/>
        <v>1102.0546782136187</v>
      </c>
      <c r="R490" s="38">
        <f t="shared" si="340"/>
        <v>1152.0546782136187</v>
      </c>
      <c r="S490" s="18">
        <v>15.1</v>
      </c>
      <c r="T490" s="66">
        <v>13</v>
      </c>
      <c r="U490" s="67">
        <v>13</v>
      </c>
      <c r="V490" s="23" t="s">
        <v>147</v>
      </c>
      <c r="W490" s="23">
        <v>2200</v>
      </c>
      <c r="X490" s="23" t="s">
        <v>99</v>
      </c>
      <c r="Y490" s="23" t="s">
        <v>99</v>
      </c>
    </row>
    <row r="491" spans="1:26" customFormat="1" x14ac:dyDescent="0.3">
      <c r="A491" s="95">
        <v>43652</v>
      </c>
      <c r="B491" s="4">
        <v>43659</v>
      </c>
      <c r="C491" s="2">
        <f t="shared" si="335"/>
        <v>7</v>
      </c>
      <c r="D491" s="92" t="s">
        <v>112</v>
      </c>
      <c r="E491" s="1" t="s">
        <v>22</v>
      </c>
      <c r="F491" s="155" t="str">
        <f>HYPERLINK("https://www.ckvt.cz/hotely/chorvatsko/stredni-dalmacie/basko-polje/hotel-alem","Hotel ALEM")</f>
        <v>Hotel ALEM</v>
      </c>
      <c r="G491" s="1" t="s">
        <v>29</v>
      </c>
      <c r="H491" s="1" t="s">
        <v>136</v>
      </c>
      <c r="I491" s="40" t="s">
        <v>117</v>
      </c>
      <c r="J491" s="100">
        <f t="shared" si="336"/>
        <v>7.1530758226037161E-2</v>
      </c>
      <c r="K491" s="209">
        <v>6490</v>
      </c>
      <c r="L491" s="11">
        <f t="shared" si="337"/>
        <v>8690</v>
      </c>
      <c r="M491" s="11">
        <f>K491+X491</f>
        <v>11480</v>
      </c>
      <c r="N491" s="17">
        <f>K491+Y491</f>
        <v>16480</v>
      </c>
      <c r="O491" s="5">
        <v>6990</v>
      </c>
      <c r="P491" s="6">
        <f t="shared" si="338"/>
        <v>254.50980392156862</v>
      </c>
      <c r="Q491" s="7">
        <f t="shared" si="339"/>
        <v>1102.0546782136187</v>
      </c>
      <c r="R491" s="38">
        <f t="shared" si="340"/>
        <v>1152.0546782136187</v>
      </c>
      <c r="S491" s="20">
        <v>22.1</v>
      </c>
      <c r="T491" s="65" t="s">
        <v>126</v>
      </c>
      <c r="U491" s="65" t="s">
        <v>126</v>
      </c>
      <c r="W491">
        <v>2200</v>
      </c>
      <c r="X491">
        <v>4990</v>
      </c>
      <c r="Y491">
        <v>9990</v>
      </c>
      <c r="Z491" s="23"/>
    </row>
    <row r="492" spans="1:26" customFormat="1" hidden="1" x14ac:dyDescent="0.3">
      <c r="A492" s="170">
        <v>43652</v>
      </c>
      <c r="B492" s="171">
        <v>43659</v>
      </c>
      <c r="C492" s="172">
        <f t="shared" si="335"/>
        <v>7</v>
      </c>
      <c r="D492" s="173" t="s">
        <v>112</v>
      </c>
      <c r="E492" s="174" t="s">
        <v>22</v>
      </c>
      <c r="F492" s="175" t="str">
        <f>HYPERLINK("https://www.ckvt.cz/hotely/chorvatsko/stredni-dalmacie/basko-polje/hotel-alem","Hotel ALEM")</f>
        <v>Hotel ALEM</v>
      </c>
      <c r="G492" s="174" t="s">
        <v>29</v>
      </c>
      <c r="H492" s="174" t="s">
        <v>136</v>
      </c>
      <c r="I492" s="174" t="s">
        <v>30</v>
      </c>
      <c r="J492" s="176">
        <f t="shared" si="336"/>
        <v>7.1530758226037161E-2</v>
      </c>
      <c r="K492" s="212">
        <v>6490</v>
      </c>
      <c r="L492" s="79">
        <f t="shared" si="337"/>
        <v>8690</v>
      </c>
      <c r="M492" s="79">
        <f>K492+X492</f>
        <v>11480</v>
      </c>
      <c r="N492" s="88">
        <f>K492+Y492</f>
        <v>16480</v>
      </c>
      <c r="O492" s="5">
        <v>6990</v>
      </c>
      <c r="P492" s="6">
        <f t="shared" si="338"/>
        <v>254.50980392156862</v>
      </c>
      <c r="Q492" s="7">
        <f t="shared" si="339"/>
        <v>1102.0546782136187</v>
      </c>
      <c r="R492" s="38">
        <f t="shared" si="340"/>
        <v>1152.0546782136187</v>
      </c>
      <c r="S492" s="20">
        <v>22.1</v>
      </c>
      <c r="T492" s="68">
        <v>0</v>
      </c>
      <c r="U492" s="68">
        <v>0</v>
      </c>
      <c r="V492" t="s">
        <v>124</v>
      </c>
      <c r="W492">
        <v>2200</v>
      </c>
      <c r="X492">
        <v>4990</v>
      </c>
      <c r="Y492">
        <v>9990</v>
      </c>
      <c r="Z492" s="23"/>
    </row>
    <row r="493" spans="1:26" hidden="1" x14ac:dyDescent="0.3">
      <c r="A493" s="162">
        <v>43652</v>
      </c>
      <c r="B493" s="163">
        <v>43659</v>
      </c>
      <c r="C493" s="164">
        <f t="shared" si="335"/>
        <v>7</v>
      </c>
      <c r="D493" s="165" t="s">
        <v>112</v>
      </c>
      <c r="E493" s="166" t="s">
        <v>22</v>
      </c>
      <c r="F493" s="167" t="str">
        <f>HYPERLINK("https://www.ckvt.cz/hotely/chorvatsko/stredni-dalmacie/basko-polje/hotel-alem","Hotel ALEM")</f>
        <v>Hotel ALEM</v>
      </c>
      <c r="G493" s="166" t="s">
        <v>29</v>
      </c>
      <c r="H493" s="166" t="s">
        <v>136</v>
      </c>
      <c r="I493" s="166" t="s">
        <v>31</v>
      </c>
      <c r="J493" s="168">
        <f t="shared" si="336"/>
        <v>7.1530758226037161E-2</v>
      </c>
      <c r="K493" s="169">
        <v>6490</v>
      </c>
      <c r="L493" s="70">
        <f t="shared" si="337"/>
        <v>8690</v>
      </c>
      <c r="M493" s="70">
        <f>K493+X493</f>
        <v>11480</v>
      </c>
      <c r="N493" s="87">
        <f>K493+Y493</f>
        <v>16480</v>
      </c>
      <c r="O493" s="36">
        <v>6990</v>
      </c>
      <c r="P493" s="37">
        <f t="shared" si="338"/>
        <v>254.50980392156862</v>
      </c>
      <c r="Q493" s="38">
        <f t="shared" si="339"/>
        <v>1102.0546782136187</v>
      </c>
      <c r="R493" s="38">
        <f t="shared" si="340"/>
        <v>1152.0546782136187</v>
      </c>
      <c r="S493" s="20">
        <v>22.2</v>
      </c>
      <c r="T493" s="67">
        <v>1</v>
      </c>
      <c r="U493" s="67">
        <v>1</v>
      </c>
      <c r="W493" s="23">
        <v>2200</v>
      </c>
      <c r="X493">
        <v>4990</v>
      </c>
      <c r="Y493" s="23">
        <v>9990</v>
      </c>
    </row>
    <row r="494" spans="1:26" hidden="1" x14ac:dyDescent="0.3">
      <c r="A494" s="162">
        <v>43652</v>
      </c>
      <c r="B494" s="163">
        <v>43659</v>
      </c>
      <c r="C494" s="164">
        <f t="shared" si="335"/>
        <v>7</v>
      </c>
      <c r="D494" s="165" t="s">
        <v>112</v>
      </c>
      <c r="E494" s="166" t="s">
        <v>22</v>
      </c>
      <c r="F494" s="167" t="str">
        <f>HYPERLINK("https://www.ckvt.cz/hotely/chorvatsko/stredni-dalmacie/basko-polje/hotel-alem","Hotel ALEM")</f>
        <v>Hotel ALEM</v>
      </c>
      <c r="G494" s="166" t="s">
        <v>29</v>
      </c>
      <c r="H494" s="166" t="s">
        <v>136</v>
      </c>
      <c r="I494" s="166" t="s">
        <v>32</v>
      </c>
      <c r="J494" s="168">
        <f t="shared" si="336"/>
        <v>6.9541029207232263E-2</v>
      </c>
      <c r="K494" s="169">
        <v>6690</v>
      </c>
      <c r="L494" s="70">
        <f t="shared" si="337"/>
        <v>8890</v>
      </c>
      <c r="M494" s="70">
        <f>K494+X494</f>
        <v>11680</v>
      </c>
      <c r="N494" s="87">
        <f>K494+Y494</f>
        <v>16680</v>
      </c>
      <c r="O494" s="36">
        <v>7190</v>
      </c>
      <c r="P494" s="37">
        <f t="shared" si="338"/>
        <v>262.35294117647061</v>
      </c>
      <c r="Q494" s="38">
        <f t="shared" si="339"/>
        <v>1136.0163015792155</v>
      </c>
      <c r="R494" s="38">
        <f t="shared" si="340"/>
        <v>1186.0163015792155</v>
      </c>
      <c r="S494" s="20">
        <v>22.3</v>
      </c>
      <c r="T494" s="67">
        <v>0</v>
      </c>
      <c r="U494" s="67">
        <v>0</v>
      </c>
      <c r="W494" s="23">
        <v>2200</v>
      </c>
      <c r="X494">
        <v>4990</v>
      </c>
      <c r="Y494" s="23">
        <v>9990</v>
      </c>
    </row>
    <row r="495" spans="1:26" x14ac:dyDescent="0.3">
      <c r="A495" s="156">
        <v>43652</v>
      </c>
      <c r="B495" s="51">
        <v>43659</v>
      </c>
      <c r="C495" s="33">
        <f t="shared" si="330"/>
        <v>7</v>
      </c>
      <c r="D495" s="64" t="s">
        <v>112</v>
      </c>
      <c r="E495" s="40" t="s">
        <v>23</v>
      </c>
      <c r="F495" s="154" t="str">
        <f>HYPERLINK("https://www.ckvt.cz/hotely/chorvatsko/stredni-dalmacie/promajna/pavilon-dukic-b-neptun-klub-promajna","Pavilony DUKIĆ B")</f>
        <v>Pavilony DUKIĆ B</v>
      </c>
      <c r="G495" s="40" t="s">
        <v>5</v>
      </c>
      <c r="H495" s="40" t="s">
        <v>136</v>
      </c>
      <c r="I495" s="40" t="s">
        <v>117</v>
      </c>
      <c r="J495" s="99">
        <f t="shared" si="331"/>
        <v>0.31612223393045313</v>
      </c>
      <c r="K495" s="210">
        <v>6490</v>
      </c>
      <c r="L495" s="34">
        <f t="shared" si="321"/>
        <v>8690</v>
      </c>
      <c r="M495" s="34">
        <f t="shared" si="316"/>
        <v>11480</v>
      </c>
      <c r="N495" s="52">
        <f t="shared" si="317"/>
        <v>16480</v>
      </c>
      <c r="O495" s="5">
        <v>9490</v>
      </c>
      <c r="P495" s="37">
        <f t="shared" si="332"/>
        <v>254.50980392156862</v>
      </c>
      <c r="Q495" s="38">
        <f t="shared" si="333"/>
        <v>1102.0546782136187</v>
      </c>
      <c r="R495" s="38">
        <f t="shared" si="334"/>
        <v>1152.0546782136187</v>
      </c>
      <c r="S495" s="20">
        <v>20.100000000000001</v>
      </c>
      <c r="T495" s="65" t="s">
        <v>126</v>
      </c>
      <c r="U495" s="65" t="s">
        <v>126</v>
      </c>
      <c r="W495" s="23">
        <v>2200</v>
      </c>
      <c r="X495">
        <v>4990</v>
      </c>
      <c r="Y495" s="23">
        <v>9990</v>
      </c>
    </row>
    <row r="496" spans="1:26" hidden="1" x14ac:dyDescent="0.3">
      <c r="A496" s="177">
        <v>43652</v>
      </c>
      <c r="B496" s="163">
        <v>43659</v>
      </c>
      <c r="C496" s="164">
        <f t="shared" si="330"/>
        <v>7</v>
      </c>
      <c r="D496" s="165" t="s">
        <v>112</v>
      </c>
      <c r="E496" s="166" t="s">
        <v>23</v>
      </c>
      <c r="F496" s="167" t="str">
        <f>HYPERLINK("https://www.ckvt.cz/hotely/chorvatsko/stredni-dalmacie/promajna/pavilon-dukic-b-neptun-klub-promajna","Pavilony DUKIĆ B")</f>
        <v>Pavilony DUKIĆ B</v>
      </c>
      <c r="G496" s="166" t="s">
        <v>5</v>
      </c>
      <c r="H496" s="166" t="s">
        <v>136</v>
      </c>
      <c r="I496" s="166" t="s">
        <v>31</v>
      </c>
      <c r="J496" s="168">
        <f t="shared" si="331"/>
        <v>0.31612223393045313</v>
      </c>
      <c r="K496" s="169">
        <v>6490</v>
      </c>
      <c r="L496" s="70">
        <f t="shared" si="321"/>
        <v>8690</v>
      </c>
      <c r="M496" s="70">
        <f t="shared" si="316"/>
        <v>11480</v>
      </c>
      <c r="N496" s="87">
        <f t="shared" si="317"/>
        <v>16480</v>
      </c>
      <c r="O496" s="55">
        <v>9490</v>
      </c>
      <c r="P496" s="37">
        <f t="shared" si="332"/>
        <v>254.50980392156862</v>
      </c>
      <c r="Q496" s="38">
        <f t="shared" si="333"/>
        <v>1102.0546782136187</v>
      </c>
      <c r="R496" s="38">
        <f t="shared" si="334"/>
        <v>1152.0546782136187</v>
      </c>
      <c r="S496" s="20">
        <v>20.100000000000001</v>
      </c>
      <c r="T496" s="67">
        <v>16</v>
      </c>
      <c r="U496" s="67">
        <v>14</v>
      </c>
      <c r="W496" s="23">
        <v>2200</v>
      </c>
      <c r="X496">
        <v>4990</v>
      </c>
      <c r="Y496" s="23">
        <v>9990</v>
      </c>
    </row>
    <row r="497" spans="1:26" x14ac:dyDescent="0.3">
      <c r="A497" s="94">
        <v>43652</v>
      </c>
      <c r="B497" s="51">
        <v>43659</v>
      </c>
      <c r="C497" s="33">
        <f t="shared" ref="C497:C511" si="341">B497-A497</f>
        <v>7</v>
      </c>
      <c r="D497" s="64" t="s">
        <v>112</v>
      </c>
      <c r="E497" s="40" t="s">
        <v>20</v>
      </c>
      <c r="F497" s="154" t="str">
        <f>HYPERLINK("https://www.ckvt.cz/hotely/chorvatsko/stredni-dalmacie/gradac/depandance-laguna-b","Depandance LAGUNA B")</f>
        <v>Depandance LAGUNA B</v>
      </c>
      <c r="G497" s="40" t="s">
        <v>29</v>
      </c>
      <c r="H497" s="40" t="s">
        <v>136</v>
      </c>
      <c r="I497" s="40" t="s">
        <v>117</v>
      </c>
      <c r="J497" s="99">
        <f t="shared" ref="J497:J511" si="342">1-(K497/O497)</f>
        <v>0.11778563015312127</v>
      </c>
      <c r="K497" s="210">
        <v>7490</v>
      </c>
      <c r="L497" s="34">
        <f t="shared" si="321"/>
        <v>9690</v>
      </c>
      <c r="M497" s="34">
        <f t="shared" si="316"/>
        <v>12480</v>
      </c>
      <c r="N497" s="52">
        <f t="shared" si="317"/>
        <v>17480</v>
      </c>
      <c r="O497" s="27">
        <v>8490</v>
      </c>
      <c r="P497" s="37">
        <f t="shared" ref="P497:P511" si="343">K497/25.5</f>
        <v>293.72549019607845</v>
      </c>
      <c r="Q497" s="38">
        <f t="shared" ref="Q497:Q511" si="344">K497/5.889</f>
        <v>1271.862795041603</v>
      </c>
      <c r="R497" s="38">
        <f t="shared" ref="R497:R511" si="345">(C497+1)*6.25+Q497</f>
        <v>1321.862795041603</v>
      </c>
      <c r="S497" s="20">
        <v>21.1</v>
      </c>
      <c r="T497" s="65" t="s">
        <v>126</v>
      </c>
      <c r="U497" s="65" t="s">
        <v>126</v>
      </c>
      <c r="W497" s="23">
        <v>2200</v>
      </c>
      <c r="X497">
        <v>4990</v>
      </c>
      <c r="Y497" s="23">
        <v>9990</v>
      </c>
    </row>
    <row r="498" spans="1:26" hidden="1" x14ac:dyDescent="0.3">
      <c r="A498" s="162">
        <v>43652</v>
      </c>
      <c r="B498" s="163">
        <v>43659</v>
      </c>
      <c r="C498" s="164">
        <f t="shared" si="341"/>
        <v>7</v>
      </c>
      <c r="D498" s="165" t="s">
        <v>112</v>
      </c>
      <c r="E498" s="166" t="s">
        <v>20</v>
      </c>
      <c r="F498" s="167" t="str">
        <f>HYPERLINK("https://www.ckvt.cz/hotely/chorvatsko/stredni-dalmacie/gradac/depandance-laguna-b","Depandance LAGUNA B")</f>
        <v>Depandance LAGUNA B</v>
      </c>
      <c r="G498" s="166" t="s">
        <v>29</v>
      </c>
      <c r="H498" s="166" t="s">
        <v>136</v>
      </c>
      <c r="I498" s="166" t="s">
        <v>36</v>
      </c>
      <c r="J498" s="168">
        <f t="shared" si="342"/>
        <v>0.16685205784204671</v>
      </c>
      <c r="K498" s="169">
        <v>7490</v>
      </c>
      <c r="L498" s="70">
        <f t="shared" si="321"/>
        <v>9690</v>
      </c>
      <c r="M498" s="70">
        <f t="shared" si="316"/>
        <v>12480</v>
      </c>
      <c r="N498" s="87">
        <f t="shared" si="317"/>
        <v>17480</v>
      </c>
      <c r="O498" s="27">
        <v>8990</v>
      </c>
      <c r="P498" s="37">
        <f t="shared" si="343"/>
        <v>293.72549019607845</v>
      </c>
      <c r="Q498" s="38">
        <f t="shared" si="344"/>
        <v>1271.862795041603</v>
      </c>
      <c r="R498" s="38">
        <f t="shared" si="345"/>
        <v>1321.862795041603</v>
      </c>
      <c r="S498" s="20">
        <v>21.1</v>
      </c>
      <c r="T498" s="67">
        <v>2</v>
      </c>
      <c r="U498" s="67">
        <v>2</v>
      </c>
      <c r="V498" s="23">
        <v>7490</v>
      </c>
      <c r="W498" s="23">
        <v>2200</v>
      </c>
      <c r="X498">
        <v>4990</v>
      </c>
      <c r="Y498" s="23">
        <v>9990</v>
      </c>
    </row>
    <row r="499" spans="1:26" hidden="1" x14ac:dyDescent="0.3">
      <c r="A499" s="162">
        <v>43652</v>
      </c>
      <c r="B499" s="163">
        <v>43659</v>
      </c>
      <c r="C499" s="164">
        <f t="shared" si="341"/>
        <v>7</v>
      </c>
      <c r="D499" s="165" t="s">
        <v>112</v>
      </c>
      <c r="E499" s="166" t="s">
        <v>20</v>
      </c>
      <c r="F499" s="167" t="str">
        <f>HYPERLINK("https://www.ckvt.cz/hotely/chorvatsko/stredni-dalmacie/gradac/depandance-laguna-b","Depandance LAGUNA B")</f>
        <v>Depandance LAGUNA B</v>
      </c>
      <c r="G499" s="166" t="s">
        <v>29</v>
      </c>
      <c r="H499" s="166" t="s">
        <v>136</v>
      </c>
      <c r="I499" s="166" t="s">
        <v>33</v>
      </c>
      <c r="J499" s="168">
        <f t="shared" si="342"/>
        <v>0.11778563015312127</v>
      </c>
      <c r="K499" s="169">
        <v>7490</v>
      </c>
      <c r="L499" s="70">
        <f t="shared" si="321"/>
        <v>9690</v>
      </c>
      <c r="M499" s="70">
        <f t="shared" si="316"/>
        <v>12480</v>
      </c>
      <c r="N499" s="87">
        <f t="shared" si="317"/>
        <v>17480</v>
      </c>
      <c r="O499" s="27">
        <v>8490</v>
      </c>
      <c r="P499" s="37">
        <f t="shared" si="343"/>
        <v>293.72549019607845</v>
      </c>
      <c r="Q499" s="38">
        <f t="shared" si="344"/>
        <v>1271.862795041603</v>
      </c>
      <c r="R499" s="38">
        <f t="shared" si="345"/>
        <v>1321.862795041603</v>
      </c>
      <c r="S499" s="20">
        <v>21.2</v>
      </c>
      <c r="T499" s="67">
        <v>9</v>
      </c>
      <c r="U499" s="67">
        <v>8</v>
      </c>
      <c r="W499" s="23">
        <v>2200</v>
      </c>
      <c r="X499">
        <v>4990</v>
      </c>
      <c r="Y499" s="23">
        <v>9990</v>
      </c>
    </row>
    <row r="500" spans="1:26" x14ac:dyDescent="0.3">
      <c r="A500" s="94">
        <v>43652</v>
      </c>
      <c r="B500" s="51">
        <v>43659</v>
      </c>
      <c r="C500" s="33">
        <f>B500-A500</f>
        <v>7</v>
      </c>
      <c r="D500" s="64" t="s">
        <v>112</v>
      </c>
      <c r="E500" s="40" t="s">
        <v>20</v>
      </c>
      <c r="F500" s="154" t="str">
        <f>HYPERLINK("https://www.ckvt.cz/hotely/chorvatsko/stredni-dalmacie/gradac/depandance-laguna-a","Depandance LAGUNA A")</f>
        <v>Depandance LAGUNA A</v>
      </c>
      <c r="G500" s="40" t="s">
        <v>29</v>
      </c>
      <c r="H500" s="40" t="s">
        <v>136</v>
      </c>
      <c r="I500" s="40" t="s">
        <v>117</v>
      </c>
      <c r="J500" s="99">
        <f>1-(K500/O500)</f>
        <v>0.16685205784204671</v>
      </c>
      <c r="K500" s="210">
        <v>7490</v>
      </c>
      <c r="L500" s="34">
        <f>K500+W500</f>
        <v>9690</v>
      </c>
      <c r="M500" s="34">
        <f>K500+X500</f>
        <v>12480</v>
      </c>
      <c r="N500" s="52">
        <f>K500+Y500</f>
        <v>17480</v>
      </c>
      <c r="O500" s="27">
        <v>8990</v>
      </c>
      <c r="P500" s="37">
        <f>K500/25.5</f>
        <v>293.72549019607845</v>
      </c>
      <c r="Q500" s="38">
        <f>K500/5.889</f>
        <v>1271.862795041603</v>
      </c>
      <c r="R500" s="38">
        <f>(C500+1)*6.25+Q500</f>
        <v>1321.862795041603</v>
      </c>
      <c r="S500" s="20">
        <v>23.1</v>
      </c>
      <c r="T500" s="65" t="s">
        <v>126</v>
      </c>
      <c r="U500" s="65" t="s">
        <v>126</v>
      </c>
      <c r="W500" s="23">
        <v>2200</v>
      </c>
      <c r="X500">
        <v>4990</v>
      </c>
      <c r="Y500" s="23">
        <v>9990</v>
      </c>
    </row>
    <row r="501" spans="1:26" hidden="1" x14ac:dyDescent="0.3">
      <c r="A501" s="162">
        <v>43652</v>
      </c>
      <c r="B501" s="163">
        <v>43659</v>
      </c>
      <c r="C501" s="164">
        <f>B501-A501</f>
        <v>7</v>
      </c>
      <c r="D501" s="165" t="s">
        <v>112</v>
      </c>
      <c r="E501" s="166" t="s">
        <v>20</v>
      </c>
      <c r="F501" s="167" t="str">
        <f>HYPERLINK("https://www.ckvt.cz/hotely/chorvatsko/stredni-dalmacie/gradac/depandance-laguna-a","Depandance LAGUNA A")</f>
        <v>Depandance LAGUNA A</v>
      </c>
      <c r="G501" s="166" t="s">
        <v>29</v>
      </c>
      <c r="H501" s="166" t="s">
        <v>136</v>
      </c>
      <c r="I501" s="166" t="s">
        <v>33</v>
      </c>
      <c r="J501" s="168">
        <f>1-(K501/O501)</f>
        <v>0.16685205784204671</v>
      </c>
      <c r="K501" s="169">
        <v>7490</v>
      </c>
      <c r="L501" s="70">
        <f>K501+W501</f>
        <v>9690</v>
      </c>
      <c r="M501" s="70">
        <f>K501+X501</f>
        <v>12480</v>
      </c>
      <c r="N501" s="87">
        <f>K501+Y501</f>
        <v>17480</v>
      </c>
      <c r="O501" s="27">
        <v>8990</v>
      </c>
      <c r="P501" s="37">
        <f>K501/25.5</f>
        <v>293.72549019607845</v>
      </c>
      <c r="Q501" s="38">
        <f>K501/5.889</f>
        <v>1271.862795041603</v>
      </c>
      <c r="R501" s="38">
        <f>(C501+1)*6.25+Q501</f>
        <v>1321.862795041603</v>
      </c>
      <c r="S501" s="20">
        <v>23.1</v>
      </c>
      <c r="T501" s="67">
        <v>11</v>
      </c>
      <c r="U501" s="67">
        <v>11</v>
      </c>
      <c r="V501" s="23">
        <v>7490</v>
      </c>
      <c r="W501" s="23">
        <v>2200</v>
      </c>
      <c r="X501">
        <v>4990</v>
      </c>
      <c r="Y501" s="23">
        <v>9990</v>
      </c>
    </row>
    <row r="502" spans="1:26" hidden="1" x14ac:dyDescent="0.3">
      <c r="A502" s="162">
        <v>43652</v>
      </c>
      <c r="B502" s="163">
        <v>43659</v>
      </c>
      <c r="C502" s="164">
        <f>B502-A502</f>
        <v>7</v>
      </c>
      <c r="D502" s="165" t="s">
        <v>112</v>
      </c>
      <c r="E502" s="166" t="s">
        <v>20</v>
      </c>
      <c r="F502" s="167" t="str">
        <f>HYPERLINK("https://www.ckvt.cz/hotely/chorvatsko/stredni-dalmacie/gradac/depandance-laguna-a","Depandance LAGUNA A")</f>
        <v>Depandance LAGUNA A</v>
      </c>
      <c r="G502" s="166" t="s">
        <v>29</v>
      </c>
      <c r="H502" s="166" t="s">
        <v>136</v>
      </c>
      <c r="I502" s="166" t="s">
        <v>32</v>
      </c>
      <c r="J502" s="168">
        <f>1-(K502/O502)</f>
        <v>0.21074815595363539</v>
      </c>
      <c r="K502" s="169">
        <v>7490</v>
      </c>
      <c r="L502" s="70">
        <f>K502+W502</f>
        <v>9690</v>
      </c>
      <c r="M502" s="70">
        <f>K502+X502</f>
        <v>12480</v>
      </c>
      <c r="N502" s="87">
        <f>K502+Y502</f>
        <v>17480</v>
      </c>
      <c r="O502" s="27">
        <v>9490</v>
      </c>
      <c r="P502" s="37">
        <f>K502/25.5</f>
        <v>293.72549019607845</v>
      </c>
      <c r="Q502" s="38">
        <f>K502/5.889</f>
        <v>1271.862795041603</v>
      </c>
      <c r="R502" s="38">
        <f>(C502+1)*6.25+Q502</f>
        <v>1321.862795041603</v>
      </c>
      <c r="S502" s="20">
        <v>23.2</v>
      </c>
      <c r="T502" s="67">
        <v>0</v>
      </c>
      <c r="U502" s="67">
        <v>0</v>
      </c>
      <c r="W502" s="23">
        <v>2200</v>
      </c>
      <c r="X502">
        <v>4990</v>
      </c>
      <c r="Y502" s="23">
        <v>9990</v>
      </c>
    </row>
    <row r="503" spans="1:26" x14ac:dyDescent="0.3">
      <c r="A503" s="94">
        <v>43652</v>
      </c>
      <c r="B503" s="51">
        <v>43659</v>
      </c>
      <c r="C503" s="33">
        <f t="shared" si="341"/>
        <v>7</v>
      </c>
      <c r="D503" s="64" t="s">
        <v>112</v>
      </c>
      <c r="E503" s="40" t="s">
        <v>19</v>
      </c>
      <c r="F503" s="154" t="str">
        <f>HYPERLINK("https://www.ckvt.cz/apartmany/chorvatsko/stredni-dalmacie/brist/vila-marko","Vila MARKO")</f>
        <v>Vila MARKO</v>
      </c>
      <c r="G503" s="40" t="s">
        <v>5</v>
      </c>
      <c r="H503" s="40" t="s">
        <v>136</v>
      </c>
      <c r="I503" s="40" t="s">
        <v>117</v>
      </c>
      <c r="J503" s="99">
        <f t="shared" si="342"/>
        <v>0.21074815595363539</v>
      </c>
      <c r="K503" s="210">
        <v>7490</v>
      </c>
      <c r="L503" s="34">
        <f t="shared" si="321"/>
        <v>9690</v>
      </c>
      <c r="M503" s="34">
        <f t="shared" si="316"/>
        <v>12480</v>
      </c>
      <c r="N503" s="52">
        <f t="shared" si="317"/>
        <v>17480</v>
      </c>
      <c r="O503" s="27">
        <v>9490</v>
      </c>
      <c r="P503" s="37">
        <f t="shared" si="343"/>
        <v>293.72549019607845</v>
      </c>
      <c r="Q503" s="38">
        <f t="shared" si="344"/>
        <v>1271.862795041603</v>
      </c>
      <c r="R503" s="38">
        <f t="shared" si="345"/>
        <v>1321.862795041603</v>
      </c>
      <c r="S503" s="18">
        <v>22.1</v>
      </c>
      <c r="T503" s="194" t="s">
        <v>126</v>
      </c>
      <c r="U503" s="215" t="s">
        <v>126</v>
      </c>
      <c r="V503" s="192"/>
      <c r="W503" s="23">
        <v>2200</v>
      </c>
      <c r="X503">
        <v>4990</v>
      </c>
      <c r="Y503" s="23">
        <v>9990</v>
      </c>
    </row>
    <row r="504" spans="1:26" hidden="1" x14ac:dyDescent="0.3">
      <c r="A504" s="162">
        <v>43652</v>
      </c>
      <c r="B504" s="163">
        <v>43659</v>
      </c>
      <c r="C504" s="164">
        <f t="shared" si="341"/>
        <v>7</v>
      </c>
      <c r="D504" s="165" t="s">
        <v>112</v>
      </c>
      <c r="E504" s="166" t="s">
        <v>19</v>
      </c>
      <c r="F504" s="167" t="str">
        <f>HYPERLINK("https://www.ckvt.cz/apartmany/chorvatsko/stredni-dalmacie/brist/vila-marko","Vila MARKO")</f>
        <v>Vila MARKO</v>
      </c>
      <c r="G504" s="166" t="s">
        <v>5</v>
      </c>
      <c r="H504" s="166" t="s">
        <v>136</v>
      </c>
      <c r="I504" s="166" t="s">
        <v>37</v>
      </c>
      <c r="J504" s="168">
        <f t="shared" si="342"/>
        <v>0.21074815595363539</v>
      </c>
      <c r="K504" s="169">
        <v>7490</v>
      </c>
      <c r="L504" s="70">
        <f t="shared" si="321"/>
        <v>9690</v>
      </c>
      <c r="M504" s="70">
        <f t="shared" si="316"/>
        <v>12480</v>
      </c>
      <c r="N504" s="87">
        <f t="shared" si="317"/>
        <v>17480</v>
      </c>
      <c r="O504" s="27">
        <v>9490</v>
      </c>
      <c r="P504" s="37">
        <f t="shared" si="343"/>
        <v>293.72549019607845</v>
      </c>
      <c r="Q504" s="38">
        <f t="shared" si="344"/>
        <v>1271.862795041603</v>
      </c>
      <c r="R504" s="38">
        <f t="shared" si="345"/>
        <v>1321.862795041603</v>
      </c>
      <c r="S504" s="18">
        <v>22.1</v>
      </c>
      <c r="T504" s="193">
        <v>4</v>
      </c>
      <c r="U504" s="216">
        <v>3</v>
      </c>
      <c r="W504" s="23">
        <v>2200</v>
      </c>
      <c r="X504">
        <v>4990</v>
      </c>
      <c r="Y504" s="23">
        <v>9990</v>
      </c>
    </row>
    <row r="505" spans="1:26" hidden="1" x14ac:dyDescent="0.3">
      <c r="A505" s="162">
        <v>43652</v>
      </c>
      <c r="B505" s="163">
        <v>43659</v>
      </c>
      <c r="C505" s="164">
        <f t="shared" si="341"/>
        <v>7</v>
      </c>
      <c r="D505" s="165" t="s">
        <v>112</v>
      </c>
      <c r="E505" s="166" t="s">
        <v>19</v>
      </c>
      <c r="F505" s="167" t="str">
        <f>HYPERLINK("https://www.ckvt.cz/apartmany/chorvatsko/stredni-dalmacie/brist/vila-marko","Vila MARKO")</f>
        <v>Vila MARKO</v>
      </c>
      <c r="G505" s="166" t="s">
        <v>5</v>
      </c>
      <c r="H505" s="166" t="s">
        <v>136</v>
      </c>
      <c r="I505" s="166" t="s">
        <v>39</v>
      </c>
      <c r="J505" s="168">
        <f t="shared" si="342"/>
        <v>0.21074815595363539</v>
      </c>
      <c r="K505" s="169">
        <v>7490</v>
      </c>
      <c r="L505" s="70">
        <f t="shared" si="321"/>
        <v>9690</v>
      </c>
      <c r="M505" s="70">
        <f t="shared" si="316"/>
        <v>12480</v>
      </c>
      <c r="N505" s="87">
        <f t="shared" si="317"/>
        <v>17480</v>
      </c>
      <c r="O505" s="27">
        <v>9490</v>
      </c>
      <c r="P505" s="37">
        <f t="shared" si="343"/>
        <v>293.72549019607845</v>
      </c>
      <c r="Q505" s="38">
        <f t="shared" si="344"/>
        <v>1271.862795041603</v>
      </c>
      <c r="R505" s="38">
        <f t="shared" si="345"/>
        <v>1321.862795041603</v>
      </c>
      <c r="S505" s="18">
        <v>22.2</v>
      </c>
      <c r="T505" s="193">
        <v>2</v>
      </c>
      <c r="U505" s="216">
        <v>2</v>
      </c>
      <c r="W505" s="23">
        <v>2200</v>
      </c>
      <c r="X505">
        <v>4990</v>
      </c>
      <c r="Y505" s="23">
        <v>9990</v>
      </c>
    </row>
    <row r="506" spans="1:26" hidden="1" x14ac:dyDescent="0.3">
      <c r="A506" s="162">
        <v>43652</v>
      </c>
      <c r="B506" s="163">
        <v>43659</v>
      </c>
      <c r="C506" s="164">
        <f t="shared" si="341"/>
        <v>7</v>
      </c>
      <c r="D506" s="165" t="s">
        <v>112</v>
      </c>
      <c r="E506" s="166" t="s">
        <v>19</v>
      </c>
      <c r="F506" s="167" t="str">
        <f>HYPERLINK("https://www.ckvt.cz/apartmany/chorvatsko/stredni-dalmacie/brist/vila-marko","Vila MARKO")</f>
        <v>Vila MARKO</v>
      </c>
      <c r="G506" s="166" t="s">
        <v>5</v>
      </c>
      <c r="H506" s="166" t="s">
        <v>136</v>
      </c>
      <c r="I506" s="166" t="s">
        <v>38</v>
      </c>
      <c r="J506" s="168">
        <f t="shared" si="342"/>
        <v>0.18386108273748725</v>
      </c>
      <c r="K506" s="169">
        <v>7990</v>
      </c>
      <c r="L506" s="70">
        <f t="shared" si="321"/>
        <v>10190</v>
      </c>
      <c r="M506" s="70">
        <f t="shared" si="316"/>
        <v>12980</v>
      </c>
      <c r="N506" s="87">
        <f t="shared" si="317"/>
        <v>17980</v>
      </c>
      <c r="O506" s="27">
        <v>9790</v>
      </c>
      <c r="P506" s="37">
        <f t="shared" si="343"/>
        <v>313.33333333333331</v>
      </c>
      <c r="Q506" s="38">
        <f t="shared" si="344"/>
        <v>1356.7668534555951</v>
      </c>
      <c r="R506" s="38">
        <f t="shared" si="345"/>
        <v>1406.7668534555951</v>
      </c>
      <c r="S506" s="18">
        <v>22.3</v>
      </c>
      <c r="T506" s="23">
        <v>5</v>
      </c>
      <c r="U506" s="22">
        <v>5</v>
      </c>
      <c r="W506" s="23">
        <v>2200</v>
      </c>
      <c r="X506">
        <v>4990</v>
      </c>
      <c r="Y506" s="23">
        <v>9990</v>
      </c>
    </row>
    <row r="507" spans="1:26" x14ac:dyDescent="0.3">
      <c r="A507" s="94">
        <v>43652</v>
      </c>
      <c r="B507" s="51">
        <v>43659</v>
      </c>
      <c r="C507" s="33">
        <f t="shared" si="341"/>
        <v>7</v>
      </c>
      <c r="D507" s="64" t="s">
        <v>112</v>
      </c>
      <c r="E507" s="40" t="s">
        <v>19</v>
      </c>
      <c r="F507" s="154" t="str">
        <f>HYPERLINK("https://www.ckvt.cz/hotely/chorvatsko/stredni-dalmacie/brist/hotel-riva","Hotel RIVA")</f>
        <v>Hotel RIVA</v>
      </c>
      <c r="G507" s="40" t="s">
        <v>5</v>
      </c>
      <c r="H507" s="40" t="s">
        <v>136</v>
      </c>
      <c r="I507" s="40" t="s">
        <v>117</v>
      </c>
      <c r="J507" s="99">
        <f t="shared" si="342"/>
        <v>0.25025025025025027</v>
      </c>
      <c r="K507" s="210">
        <v>7490</v>
      </c>
      <c r="L507" s="34">
        <f t="shared" si="321"/>
        <v>9690</v>
      </c>
      <c r="M507" s="34">
        <f t="shared" si="316"/>
        <v>12480</v>
      </c>
      <c r="N507" s="52">
        <f t="shared" si="317"/>
        <v>17480</v>
      </c>
      <c r="O507" s="27">
        <v>9990</v>
      </c>
      <c r="P507" s="37">
        <f t="shared" si="343"/>
        <v>293.72549019607845</v>
      </c>
      <c r="Q507" s="38">
        <f t="shared" si="344"/>
        <v>1271.862795041603</v>
      </c>
      <c r="R507" s="38">
        <f t="shared" si="345"/>
        <v>1321.862795041603</v>
      </c>
      <c r="S507" s="18">
        <v>24.1</v>
      </c>
      <c r="T507" s="65" t="s">
        <v>126</v>
      </c>
      <c r="U507" s="65" t="s">
        <v>126</v>
      </c>
      <c r="W507" s="23">
        <v>2200</v>
      </c>
      <c r="X507">
        <v>4990</v>
      </c>
      <c r="Y507" s="23">
        <v>9990</v>
      </c>
    </row>
    <row r="508" spans="1:26" hidden="1" x14ac:dyDescent="0.3">
      <c r="A508" s="162">
        <v>43652</v>
      </c>
      <c r="B508" s="163">
        <v>43659</v>
      </c>
      <c r="C508" s="164">
        <f t="shared" si="341"/>
        <v>7</v>
      </c>
      <c r="D508" s="165" t="s">
        <v>112</v>
      </c>
      <c r="E508" s="166" t="s">
        <v>19</v>
      </c>
      <c r="F508" s="167" t="str">
        <f>HYPERLINK("https://www.ckvt.cz/hotely/chorvatsko/stredni-dalmacie/brist/hotel-riva","Hotel RIVA")</f>
        <v>Hotel RIVA</v>
      </c>
      <c r="G508" s="166" t="s">
        <v>5</v>
      </c>
      <c r="H508" s="166" t="s">
        <v>136</v>
      </c>
      <c r="I508" s="166" t="s">
        <v>89</v>
      </c>
      <c r="J508" s="168">
        <f t="shared" si="342"/>
        <v>0.25025025025025027</v>
      </c>
      <c r="K508" s="169">
        <v>7490</v>
      </c>
      <c r="L508" s="70">
        <f t="shared" si="321"/>
        <v>9690</v>
      </c>
      <c r="M508" s="70">
        <f t="shared" si="316"/>
        <v>12480</v>
      </c>
      <c r="N508" s="87">
        <f t="shared" si="317"/>
        <v>17480</v>
      </c>
      <c r="O508" s="27">
        <v>9990</v>
      </c>
      <c r="P508" s="37">
        <f t="shared" si="343"/>
        <v>293.72549019607845</v>
      </c>
      <c r="Q508" s="38">
        <f t="shared" si="344"/>
        <v>1271.862795041603</v>
      </c>
      <c r="R508" s="38">
        <f t="shared" si="345"/>
        <v>1321.862795041603</v>
      </c>
      <c r="S508" s="18">
        <v>24.1</v>
      </c>
      <c r="T508" s="66">
        <v>1</v>
      </c>
      <c r="U508" s="67">
        <v>1</v>
      </c>
      <c r="W508" s="23">
        <v>2200</v>
      </c>
      <c r="X508">
        <v>4990</v>
      </c>
      <c r="Y508" s="23">
        <v>9990</v>
      </c>
    </row>
    <row r="509" spans="1:26" customFormat="1" hidden="1" x14ac:dyDescent="0.3">
      <c r="A509" s="170">
        <v>43652</v>
      </c>
      <c r="B509" s="171">
        <v>43659</v>
      </c>
      <c r="C509" s="172">
        <f t="shared" si="341"/>
        <v>7</v>
      </c>
      <c r="D509" s="173" t="s">
        <v>112</v>
      </c>
      <c r="E509" s="174" t="s">
        <v>19</v>
      </c>
      <c r="F509" s="175" t="str">
        <f>HYPERLINK("https://www.ckvt.cz/hotely/chorvatsko/stredni-dalmacie/brist/hotel-riva","Hotel RIVA")</f>
        <v>Hotel RIVA</v>
      </c>
      <c r="G509" s="174" t="s">
        <v>5</v>
      </c>
      <c r="H509" s="174" t="s">
        <v>136</v>
      </c>
      <c r="I509" s="174" t="s">
        <v>69</v>
      </c>
      <c r="J509" s="176">
        <f t="shared" si="342"/>
        <v>0.31847133757961787</v>
      </c>
      <c r="K509" s="212">
        <v>7490</v>
      </c>
      <c r="L509" s="79">
        <f t="shared" si="321"/>
        <v>9690</v>
      </c>
      <c r="M509" s="79">
        <f t="shared" si="316"/>
        <v>12480</v>
      </c>
      <c r="N509" s="88">
        <f t="shared" si="317"/>
        <v>17480</v>
      </c>
      <c r="O509" s="3">
        <v>10990</v>
      </c>
      <c r="P509" s="6">
        <f t="shared" si="343"/>
        <v>293.72549019607845</v>
      </c>
      <c r="Q509" s="7">
        <f t="shared" si="344"/>
        <v>1271.862795041603</v>
      </c>
      <c r="R509" s="38">
        <f t="shared" si="345"/>
        <v>1321.862795041603</v>
      </c>
      <c r="S509" s="18">
        <v>24.2</v>
      </c>
      <c r="T509" s="69">
        <v>3</v>
      </c>
      <c r="U509" s="68">
        <v>3</v>
      </c>
      <c r="W509">
        <v>2200</v>
      </c>
      <c r="X509">
        <v>4990</v>
      </c>
      <c r="Y509" s="23">
        <v>9990</v>
      </c>
      <c r="Z509" s="23"/>
    </row>
    <row r="510" spans="1:26" hidden="1" x14ac:dyDescent="0.3">
      <c r="A510" s="162">
        <v>43652</v>
      </c>
      <c r="B510" s="163">
        <v>43659</v>
      </c>
      <c r="C510" s="164">
        <f t="shared" si="341"/>
        <v>7</v>
      </c>
      <c r="D510" s="165" t="s">
        <v>112</v>
      </c>
      <c r="E510" s="166" t="s">
        <v>19</v>
      </c>
      <c r="F510" s="167" t="str">
        <f>HYPERLINK("https://www.ckvt.cz/hotely/chorvatsko/stredni-dalmacie/brist/hotel-riva","Hotel RIVA")</f>
        <v>Hotel RIVA</v>
      </c>
      <c r="G510" s="166" t="s">
        <v>5</v>
      </c>
      <c r="H510" s="166" t="s">
        <v>136</v>
      </c>
      <c r="I510" s="166" t="s">
        <v>77</v>
      </c>
      <c r="J510" s="168">
        <f t="shared" si="342"/>
        <v>0.31847133757961787</v>
      </c>
      <c r="K510" s="169">
        <v>7490</v>
      </c>
      <c r="L510" s="70">
        <f t="shared" si="321"/>
        <v>9690</v>
      </c>
      <c r="M510" s="70">
        <f t="shared" si="316"/>
        <v>12480</v>
      </c>
      <c r="N510" s="87">
        <f t="shared" si="317"/>
        <v>17480</v>
      </c>
      <c r="O510" s="27">
        <v>10990</v>
      </c>
      <c r="P510" s="37">
        <f t="shared" si="343"/>
        <v>293.72549019607845</v>
      </c>
      <c r="Q510" s="38">
        <f t="shared" si="344"/>
        <v>1271.862795041603</v>
      </c>
      <c r="R510" s="38">
        <f t="shared" si="345"/>
        <v>1321.862795041603</v>
      </c>
      <c r="S510" s="18">
        <v>24.3</v>
      </c>
      <c r="T510" s="66">
        <v>2</v>
      </c>
      <c r="U510" s="67">
        <v>2</v>
      </c>
      <c r="W510" s="23">
        <v>2200</v>
      </c>
      <c r="X510">
        <v>4990</v>
      </c>
      <c r="Y510" s="23">
        <v>9990</v>
      </c>
    </row>
    <row r="511" spans="1:26" ht="15" hidden="1" customHeight="1" x14ac:dyDescent="0.3">
      <c r="A511" s="162">
        <v>43652</v>
      </c>
      <c r="B511" s="163">
        <v>43659</v>
      </c>
      <c r="C511" s="164">
        <f t="shared" si="341"/>
        <v>7</v>
      </c>
      <c r="D511" s="165" t="s">
        <v>112</v>
      </c>
      <c r="E511" s="166" t="s">
        <v>19</v>
      </c>
      <c r="F511" s="167" t="str">
        <f>HYPERLINK("https://www.ckvt.cz/hotely/chorvatsko/stredni-dalmacie/brist/hotel-riva","Hotel RIVA")</f>
        <v>Hotel RIVA</v>
      </c>
      <c r="G511" s="166" t="s">
        <v>5</v>
      </c>
      <c r="H511" s="166" t="s">
        <v>136</v>
      </c>
      <c r="I511" s="166" t="s">
        <v>32</v>
      </c>
      <c r="J511" s="168">
        <f t="shared" si="342"/>
        <v>0.21758050478677116</v>
      </c>
      <c r="K511" s="169">
        <v>8990</v>
      </c>
      <c r="L511" s="70">
        <f t="shared" si="321"/>
        <v>11190</v>
      </c>
      <c r="M511" s="70">
        <f t="shared" si="316"/>
        <v>13980</v>
      </c>
      <c r="N511" s="87">
        <f t="shared" si="317"/>
        <v>18980</v>
      </c>
      <c r="O511" s="27">
        <v>11490</v>
      </c>
      <c r="P511" s="37">
        <f t="shared" si="343"/>
        <v>352.54901960784315</v>
      </c>
      <c r="Q511" s="38">
        <f t="shared" si="344"/>
        <v>1526.5749702835794</v>
      </c>
      <c r="R511" s="38">
        <f t="shared" si="345"/>
        <v>1576.5749702835794</v>
      </c>
      <c r="S511" s="18">
        <v>24.4</v>
      </c>
      <c r="T511" s="66">
        <v>8</v>
      </c>
      <c r="U511" s="67">
        <v>8</v>
      </c>
      <c r="W511" s="23">
        <v>2200</v>
      </c>
      <c r="X511">
        <v>4990</v>
      </c>
      <c r="Y511" s="23">
        <v>9990</v>
      </c>
    </row>
    <row r="512" spans="1:26" x14ac:dyDescent="0.3">
      <c r="A512" s="94">
        <v>43652</v>
      </c>
      <c r="B512" s="51">
        <v>43659</v>
      </c>
      <c r="C512" s="33">
        <f t="shared" ref="C512:C549" si="346">B512-A512</f>
        <v>7</v>
      </c>
      <c r="D512" s="64" t="s">
        <v>112</v>
      </c>
      <c r="E512" s="40" t="s">
        <v>20</v>
      </c>
      <c r="F512" s="154" t="str">
        <f>HYPERLINK("https://www.ckvt.cz/hotely/chorvatsko/stredni-dalmacie/gradac/penzion-posejdon","Penzion POSEJDON")</f>
        <v>Penzion POSEJDON</v>
      </c>
      <c r="G512" s="40" t="s">
        <v>29</v>
      </c>
      <c r="H512" s="40" t="s">
        <v>136</v>
      </c>
      <c r="I512" s="40" t="s">
        <v>117</v>
      </c>
      <c r="J512" s="99">
        <f t="shared" ref="J512:J549" si="347">1-(K512/O512)</f>
        <v>0.20020020020020024</v>
      </c>
      <c r="K512" s="210">
        <v>7990</v>
      </c>
      <c r="L512" s="34">
        <f t="shared" si="321"/>
        <v>10190</v>
      </c>
      <c r="M512" s="34">
        <f t="shared" si="316"/>
        <v>12980</v>
      </c>
      <c r="N512" s="52">
        <f t="shared" si="317"/>
        <v>17980</v>
      </c>
      <c r="O512" s="36">
        <v>9990</v>
      </c>
      <c r="P512" s="37">
        <f t="shared" ref="P512:P549" si="348">K512/25.5</f>
        <v>313.33333333333331</v>
      </c>
      <c r="Q512" s="38">
        <f t="shared" ref="Q512:Q549" si="349">K512/5.889</f>
        <v>1356.7668534555951</v>
      </c>
      <c r="R512" s="38">
        <f t="shared" ref="R512:R549" si="350">(C512+1)*6.25+Q512</f>
        <v>1406.7668534555951</v>
      </c>
      <c r="S512" s="20">
        <v>25.1</v>
      </c>
      <c r="T512" s="65" t="s">
        <v>126</v>
      </c>
      <c r="U512" s="65" t="s">
        <v>126</v>
      </c>
      <c r="W512" s="23">
        <v>2200</v>
      </c>
      <c r="X512">
        <v>4990</v>
      </c>
      <c r="Y512" s="23">
        <v>9990</v>
      </c>
    </row>
    <row r="513" spans="1:26" hidden="1" x14ac:dyDescent="0.3">
      <c r="A513" s="162">
        <v>43652</v>
      </c>
      <c r="B513" s="163">
        <v>43659</v>
      </c>
      <c r="C513" s="164">
        <f t="shared" si="346"/>
        <v>7</v>
      </c>
      <c r="D513" s="165" t="s">
        <v>112</v>
      </c>
      <c r="E513" s="166" t="s">
        <v>20</v>
      </c>
      <c r="F513" s="167" t="str">
        <f>HYPERLINK("https://www.ckvt.cz/hotely/chorvatsko/stredni-dalmacie/gradac/penzion-posejdon","Penzion POSEJDON")</f>
        <v>Penzion POSEJDON</v>
      </c>
      <c r="G513" s="166" t="s">
        <v>29</v>
      </c>
      <c r="H513" s="166" t="s">
        <v>136</v>
      </c>
      <c r="I513" s="166" t="s">
        <v>30</v>
      </c>
      <c r="J513" s="168">
        <f t="shared" si="347"/>
        <v>0.20020020020020024</v>
      </c>
      <c r="K513" s="169">
        <v>7990</v>
      </c>
      <c r="L513" s="70">
        <f t="shared" si="321"/>
        <v>10190</v>
      </c>
      <c r="M513" s="70">
        <f t="shared" si="316"/>
        <v>12980</v>
      </c>
      <c r="N513" s="87">
        <f t="shared" si="317"/>
        <v>17980</v>
      </c>
      <c r="O513" s="36">
        <v>9990</v>
      </c>
      <c r="P513" s="37">
        <f t="shared" si="348"/>
        <v>313.33333333333331</v>
      </c>
      <c r="Q513" s="38">
        <f t="shared" si="349"/>
        <v>1356.7668534555951</v>
      </c>
      <c r="R513" s="38">
        <f t="shared" si="350"/>
        <v>1406.7668534555951</v>
      </c>
      <c r="S513" s="20">
        <v>25.1</v>
      </c>
      <c r="T513" s="67">
        <v>0</v>
      </c>
      <c r="U513" s="67">
        <v>0</v>
      </c>
      <c r="W513" s="23">
        <v>2200</v>
      </c>
      <c r="X513">
        <v>4990</v>
      </c>
      <c r="Y513" s="23">
        <v>9990</v>
      </c>
    </row>
    <row r="514" spans="1:26" hidden="1" x14ac:dyDescent="0.3">
      <c r="A514" s="162">
        <v>43652</v>
      </c>
      <c r="B514" s="163">
        <v>43659</v>
      </c>
      <c r="C514" s="164">
        <f t="shared" si="346"/>
        <v>7</v>
      </c>
      <c r="D514" s="165" t="s">
        <v>112</v>
      </c>
      <c r="E514" s="166" t="s">
        <v>20</v>
      </c>
      <c r="F514" s="167" t="str">
        <f>HYPERLINK("https://www.ckvt.cz/hotely/chorvatsko/stredni-dalmacie/gradac/penzion-posejdon","Penzion POSEJDON")</f>
        <v>Penzion POSEJDON</v>
      </c>
      <c r="G514" s="166" t="s">
        <v>29</v>
      </c>
      <c r="H514" s="166" t="s">
        <v>136</v>
      </c>
      <c r="I514" s="166" t="s">
        <v>31</v>
      </c>
      <c r="J514" s="168">
        <f t="shared" si="347"/>
        <v>0.20020020020020024</v>
      </c>
      <c r="K514" s="169">
        <v>7990</v>
      </c>
      <c r="L514" s="70">
        <f t="shared" si="321"/>
        <v>10190</v>
      </c>
      <c r="M514" s="70">
        <f t="shared" si="316"/>
        <v>12980</v>
      </c>
      <c r="N514" s="87">
        <f t="shared" si="317"/>
        <v>17980</v>
      </c>
      <c r="O514" s="36">
        <v>9990</v>
      </c>
      <c r="P514" s="37">
        <f t="shared" si="348"/>
        <v>313.33333333333331</v>
      </c>
      <c r="Q514" s="38">
        <f t="shared" si="349"/>
        <v>1356.7668534555951</v>
      </c>
      <c r="R514" s="38">
        <f t="shared" si="350"/>
        <v>1406.7668534555951</v>
      </c>
      <c r="S514" s="20">
        <v>25.2</v>
      </c>
      <c r="T514" s="67">
        <v>4</v>
      </c>
      <c r="U514" s="67">
        <v>4</v>
      </c>
      <c r="W514" s="23">
        <v>2200</v>
      </c>
      <c r="X514">
        <v>4990</v>
      </c>
      <c r="Y514" s="23">
        <v>9990</v>
      </c>
    </row>
    <row r="515" spans="1:26" hidden="1" x14ac:dyDescent="0.3">
      <c r="A515" s="162">
        <v>43652</v>
      </c>
      <c r="B515" s="163">
        <v>43659</v>
      </c>
      <c r="C515" s="164">
        <f t="shared" si="346"/>
        <v>7</v>
      </c>
      <c r="D515" s="165" t="s">
        <v>112</v>
      </c>
      <c r="E515" s="166" t="s">
        <v>20</v>
      </c>
      <c r="F515" s="167" t="str">
        <f>HYPERLINK("https://www.ckvt.cz/hotely/chorvatsko/stredni-dalmacie/gradac/penzion-posejdon","Penzion POSEJDON")</f>
        <v>Penzion POSEJDON</v>
      </c>
      <c r="G515" s="166" t="s">
        <v>29</v>
      </c>
      <c r="H515" s="166" t="s">
        <v>136</v>
      </c>
      <c r="I515" s="166" t="s">
        <v>33</v>
      </c>
      <c r="J515" s="168">
        <f t="shared" si="347"/>
        <v>0.19065776930409917</v>
      </c>
      <c r="K515" s="169">
        <v>8490</v>
      </c>
      <c r="L515" s="70">
        <f t="shared" si="321"/>
        <v>10690</v>
      </c>
      <c r="M515" s="70">
        <f t="shared" si="316"/>
        <v>13480</v>
      </c>
      <c r="N515" s="87">
        <f t="shared" si="317"/>
        <v>18480</v>
      </c>
      <c r="O515" s="36">
        <v>10490</v>
      </c>
      <c r="P515" s="37">
        <f t="shared" si="348"/>
        <v>332.94117647058823</v>
      </c>
      <c r="Q515" s="38">
        <f t="shared" si="349"/>
        <v>1441.6709118695874</v>
      </c>
      <c r="R515" s="38">
        <f t="shared" si="350"/>
        <v>1491.6709118695874</v>
      </c>
      <c r="S515" s="20">
        <v>25.3</v>
      </c>
      <c r="T515" s="67">
        <v>4</v>
      </c>
      <c r="U515" s="67">
        <v>3</v>
      </c>
      <c r="W515" s="23">
        <v>2200</v>
      </c>
      <c r="X515">
        <v>4990</v>
      </c>
      <c r="Y515" s="23">
        <v>9990</v>
      </c>
    </row>
    <row r="516" spans="1:26" hidden="1" x14ac:dyDescent="0.3">
      <c r="A516" s="162">
        <v>43652</v>
      </c>
      <c r="B516" s="163">
        <v>43659</v>
      </c>
      <c r="C516" s="164">
        <f t="shared" si="346"/>
        <v>7</v>
      </c>
      <c r="D516" s="165" t="s">
        <v>112</v>
      </c>
      <c r="E516" s="166" t="s">
        <v>20</v>
      </c>
      <c r="F516" s="167" t="str">
        <f>HYPERLINK("https://www.ckvt.cz/hotely/chorvatsko/stredni-dalmacie/gradac/penzion-posejdon","Penzion POSEJDON")</f>
        <v>Penzion POSEJDON</v>
      </c>
      <c r="G516" s="166" t="s">
        <v>29</v>
      </c>
      <c r="H516" s="166" t="s">
        <v>136</v>
      </c>
      <c r="I516" s="166" t="s">
        <v>32</v>
      </c>
      <c r="J516" s="168">
        <f t="shared" si="347"/>
        <v>0.19065776930409917</v>
      </c>
      <c r="K516" s="169">
        <v>8490</v>
      </c>
      <c r="L516" s="70">
        <f t="shared" si="321"/>
        <v>10690</v>
      </c>
      <c r="M516" s="70">
        <f t="shared" si="316"/>
        <v>13480</v>
      </c>
      <c r="N516" s="87">
        <f t="shared" si="317"/>
        <v>18480</v>
      </c>
      <c r="O516" s="36">
        <v>10490</v>
      </c>
      <c r="P516" s="37">
        <f t="shared" si="348"/>
        <v>332.94117647058823</v>
      </c>
      <c r="Q516" s="38">
        <f t="shared" si="349"/>
        <v>1441.6709118695874</v>
      </c>
      <c r="R516" s="38">
        <f t="shared" si="350"/>
        <v>1491.6709118695874</v>
      </c>
      <c r="S516" s="20">
        <v>25.4</v>
      </c>
      <c r="T516" s="67">
        <v>1</v>
      </c>
      <c r="U516" s="67">
        <v>1</v>
      </c>
      <c r="W516" s="23">
        <v>2200</v>
      </c>
      <c r="X516">
        <v>4990</v>
      </c>
      <c r="Y516" s="23">
        <v>9990</v>
      </c>
    </row>
    <row r="517" spans="1:26" x14ac:dyDescent="0.3">
      <c r="A517" s="94">
        <v>43652</v>
      </c>
      <c r="B517" s="51">
        <v>43659</v>
      </c>
      <c r="C517" s="33">
        <f t="shared" ref="C517:C523" si="351">B517-A517</f>
        <v>7</v>
      </c>
      <c r="D517" s="64" t="s">
        <v>112</v>
      </c>
      <c r="E517" s="40" t="s">
        <v>20</v>
      </c>
      <c r="F517" s="154" t="str">
        <f>HYPERLINK("https://www.ckvt.cz/hotely/chorvatsko/stredni-dalmacie/gradac/hotel-laguna-1","Hotel LAGUNA")</f>
        <v>Hotel LAGUNA</v>
      </c>
      <c r="G517" s="40" t="s">
        <v>29</v>
      </c>
      <c r="H517" s="40" t="s">
        <v>136</v>
      </c>
      <c r="I517" s="40" t="s">
        <v>117</v>
      </c>
      <c r="J517" s="99">
        <f t="shared" ref="J517:J523" si="352">1-(K517/O517)</f>
        <v>0.2383222116301239</v>
      </c>
      <c r="K517" s="210">
        <v>7990</v>
      </c>
      <c r="L517" s="34">
        <f t="shared" ref="L517:L523" si="353">K517+W517</f>
        <v>10190</v>
      </c>
      <c r="M517" s="34">
        <f t="shared" ref="M517:M523" si="354">K517+X517</f>
        <v>12980</v>
      </c>
      <c r="N517" s="52">
        <f t="shared" ref="N517:N523" si="355">K517+Y517</f>
        <v>17980</v>
      </c>
      <c r="O517" s="27">
        <v>10490</v>
      </c>
      <c r="P517" s="37">
        <f t="shared" ref="P517:P523" si="356">K517/25.5</f>
        <v>313.33333333333331</v>
      </c>
      <c r="Q517" s="38">
        <f t="shared" ref="Q517:Q523" si="357">K517/5.889</f>
        <v>1356.7668534555951</v>
      </c>
      <c r="R517" s="38">
        <f t="shared" ref="R517:R523" si="358">(C517+1)*6.25+Q517</f>
        <v>1406.7668534555951</v>
      </c>
      <c r="S517" s="20">
        <v>31.1</v>
      </c>
      <c r="T517" s="65" t="s">
        <v>126</v>
      </c>
      <c r="U517" s="65" t="s">
        <v>126</v>
      </c>
      <c r="W517" s="23">
        <v>2200</v>
      </c>
      <c r="X517">
        <v>4990</v>
      </c>
      <c r="Y517" s="23">
        <v>9990</v>
      </c>
    </row>
    <row r="518" spans="1:26" hidden="1" x14ac:dyDescent="0.3">
      <c r="A518" s="162">
        <v>43652</v>
      </c>
      <c r="B518" s="163">
        <v>43659</v>
      </c>
      <c r="C518" s="164">
        <f t="shared" si="351"/>
        <v>7</v>
      </c>
      <c r="D518" s="165" t="s">
        <v>112</v>
      </c>
      <c r="E518" s="166" t="s">
        <v>20</v>
      </c>
      <c r="F518" s="167" t="str">
        <f>HYPERLINK("https://www.ckvt.cz/hotely/chorvatsko/stredni-dalmacie/gradac/hotel-laguna-1","Hotel LAGUNA")</f>
        <v>Hotel LAGUNA</v>
      </c>
      <c r="G518" s="166" t="s">
        <v>29</v>
      </c>
      <c r="H518" s="166" t="s">
        <v>136</v>
      </c>
      <c r="I518" s="166" t="s">
        <v>33</v>
      </c>
      <c r="J518" s="168">
        <f t="shared" si="352"/>
        <v>0.2383222116301239</v>
      </c>
      <c r="K518" s="169">
        <v>7990</v>
      </c>
      <c r="L518" s="70">
        <f t="shared" si="353"/>
        <v>10190</v>
      </c>
      <c r="M518" s="70">
        <f t="shared" si="354"/>
        <v>12980</v>
      </c>
      <c r="N518" s="87">
        <f t="shared" si="355"/>
        <v>17980</v>
      </c>
      <c r="O518" s="27">
        <v>10490</v>
      </c>
      <c r="P518" s="37">
        <f t="shared" si="356"/>
        <v>313.33333333333331</v>
      </c>
      <c r="Q518" s="38">
        <f t="shared" si="357"/>
        <v>1356.7668534555951</v>
      </c>
      <c r="R518" s="38">
        <f t="shared" si="358"/>
        <v>1406.7668534555951</v>
      </c>
      <c r="S518" s="20">
        <v>31.1</v>
      </c>
      <c r="T518" s="23">
        <v>2</v>
      </c>
      <c r="U518" s="22">
        <v>2</v>
      </c>
      <c r="V518" s="23">
        <v>8683</v>
      </c>
      <c r="W518" s="23">
        <v>2200</v>
      </c>
      <c r="X518">
        <v>4990</v>
      </c>
      <c r="Y518" s="23">
        <v>9990</v>
      </c>
    </row>
    <row r="519" spans="1:26" hidden="1" x14ac:dyDescent="0.3">
      <c r="A519" s="162">
        <v>43652</v>
      </c>
      <c r="B519" s="163">
        <v>43659</v>
      </c>
      <c r="C519" s="164">
        <f t="shared" si="351"/>
        <v>7</v>
      </c>
      <c r="D519" s="165" t="s">
        <v>112</v>
      </c>
      <c r="E519" s="166" t="s">
        <v>20</v>
      </c>
      <c r="F519" s="167" t="str">
        <f>HYPERLINK("https://www.ckvt.cz/hotely/chorvatsko/stredni-dalmacie/gradac/hotel-laguna-1","Hotel LAGUNA")</f>
        <v>Hotel LAGUNA</v>
      </c>
      <c r="G519" s="166" t="s">
        <v>29</v>
      </c>
      <c r="H519" s="166" t="s">
        <v>136</v>
      </c>
      <c r="I519" s="166" t="s">
        <v>32</v>
      </c>
      <c r="J519" s="168">
        <f t="shared" si="352"/>
        <v>0.27297543221110099</v>
      </c>
      <c r="K519" s="169">
        <v>7990</v>
      </c>
      <c r="L519" s="70">
        <f t="shared" si="353"/>
        <v>10190</v>
      </c>
      <c r="M519" s="70">
        <f t="shared" si="354"/>
        <v>12980</v>
      </c>
      <c r="N519" s="87">
        <f t="shared" si="355"/>
        <v>17980</v>
      </c>
      <c r="O519" s="27">
        <v>10990</v>
      </c>
      <c r="P519" s="37">
        <f t="shared" si="356"/>
        <v>313.33333333333331</v>
      </c>
      <c r="Q519" s="38">
        <f t="shared" si="357"/>
        <v>1356.7668534555951</v>
      </c>
      <c r="R519" s="38">
        <f t="shared" si="358"/>
        <v>1406.7668534555951</v>
      </c>
      <c r="S519" s="20">
        <v>31.2</v>
      </c>
      <c r="T519" s="23">
        <v>3</v>
      </c>
      <c r="U519" s="22">
        <v>3</v>
      </c>
      <c r="W519" s="23">
        <v>2200</v>
      </c>
      <c r="X519">
        <v>4990</v>
      </c>
      <c r="Y519" s="23">
        <v>9990</v>
      </c>
    </row>
    <row r="520" spans="1:26" customFormat="1" hidden="1" x14ac:dyDescent="0.3">
      <c r="A520" s="170">
        <v>43652</v>
      </c>
      <c r="B520" s="171">
        <v>43659</v>
      </c>
      <c r="C520" s="172">
        <f t="shared" si="351"/>
        <v>7</v>
      </c>
      <c r="D520" s="173" t="s">
        <v>112</v>
      </c>
      <c r="E520" s="174" t="s">
        <v>20</v>
      </c>
      <c r="F520" s="175" t="str">
        <f>HYPERLINK("https://www.ckvt.cz/hotely/chorvatsko/stredni-dalmacie/gradac/hotel-laguna-1","Hotel LAGUNA")</f>
        <v>Hotel LAGUNA</v>
      </c>
      <c r="G520" s="174" t="s">
        <v>29</v>
      </c>
      <c r="H520" s="174" t="s">
        <v>136</v>
      </c>
      <c r="I520" s="174" t="s">
        <v>34</v>
      </c>
      <c r="J520" s="176">
        <f t="shared" si="352"/>
        <v>0.21758050478677116</v>
      </c>
      <c r="K520" s="212">
        <v>8990</v>
      </c>
      <c r="L520" s="79">
        <f t="shared" si="353"/>
        <v>11190</v>
      </c>
      <c r="M520" s="79">
        <f t="shared" si="354"/>
        <v>13980</v>
      </c>
      <c r="N520" s="88">
        <f t="shared" si="355"/>
        <v>18980</v>
      </c>
      <c r="O520" s="3">
        <v>11490</v>
      </c>
      <c r="P520" s="6">
        <f t="shared" si="356"/>
        <v>352.54901960784315</v>
      </c>
      <c r="Q520" s="7">
        <f t="shared" si="357"/>
        <v>1526.5749702835794</v>
      </c>
      <c r="R520" s="38">
        <f t="shared" si="358"/>
        <v>1576.5749702835794</v>
      </c>
      <c r="S520" s="20">
        <v>31.3</v>
      </c>
      <c r="T520" s="23">
        <v>1</v>
      </c>
      <c r="U520" s="22">
        <v>1</v>
      </c>
      <c r="V520" s="23">
        <v>8290</v>
      </c>
      <c r="W520">
        <v>2200</v>
      </c>
      <c r="X520">
        <v>4990</v>
      </c>
      <c r="Y520" s="23">
        <v>9990</v>
      </c>
      <c r="Z520" s="23"/>
    </row>
    <row r="521" spans="1:26" customFormat="1" hidden="1" x14ac:dyDescent="0.3">
      <c r="A521" s="170">
        <v>43652</v>
      </c>
      <c r="B521" s="171">
        <v>43659</v>
      </c>
      <c r="C521" s="172">
        <f t="shared" si="351"/>
        <v>7</v>
      </c>
      <c r="D521" s="173" t="s">
        <v>112</v>
      </c>
      <c r="E521" s="174" t="s">
        <v>20</v>
      </c>
      <c r="F521" s="175" t="str">
        <f>HYPERLINK("https://www.ckvt.cz/hotely/chorvatsko/stredni-dalmacie/gradac/hotel-laguna-1","Hotel LAGUNA")</f>
        <v>Hotel LAGUNA</v>
      </c>
      <c r="G521" s="174" t="s">
        <v>29</v>
      </c>
      <c r="H521" s="174" t="s">
        <v>136</v>
      </c>
      <c r="I521" s="174" t="s">
        <v>35</v>
      </c>
      <c r="J521" s="176">
        <f t="shared" si="352"/>
        <v>0.25020850708924103</v>
      </c>
      <c r="K521" s="212">
        <v>8990</v>
      </c>
      <c r="L521" s="79">
        <f t="shared" si="353"/>
        <v>11190</v>
      </c>
      <c r="M521" s="79">
        <f t="shared" si="354"/>
        <v>13980</v>
      </c>
      <c r="N521" s="88">
        <f t="shared" si="355"/>
        <v>18980</v>
      </c>
      <c r="O521" s="3">
        <v>11990</v>
      </c>
      <c r="P521" s="6">
        <f t="shared" si="356"/>
        <v>352.54901960784315</v>
      </c>
      <c r="Q521" s="7">
        <f t="shared" si="357"/>
        <v>1526.5749702835794</v>
      </c>
      <c r="R521" s="38">
        <f t="shared" si="358"/>
        <v>1576.5749702835794</v>
      </c>
      <c r="S521" s="20">
        <v>31.4</v>
      </c>
      <c r="T521" s="23">
        <v>3</v>
      </c>
      <c r="U521" s="22">
        <v>3</v>
      </c>
      <c r="V521" s="23"/>
      <c r="W521">
        <v>2200</v>
      </c>
      <c r="X521">
        <v>4990</v>
      </c>
      <c r="Y521" s="23">
        <v>9990</v>
      </c>
      <c r="Z521" s="23"/>
    </row>
    <row r="522" spans="1:26" x14ac:dyDescent="0.3">
      <c r="A522" s="94">
        <v>43652</v>
      </c>
      <c r="B522" s="51">
        <v>43659</v>
      </c>
      <c r="C522" s="33">
        <f t="shared" si="351"/>
        <v>7</v>
      </c>
      <c r="D522" s="64" t="s">
        <v>112</v>
      </c>
      <c r="E522" s="40" t="s">
        <v>22</v>
      </c>
      <c r="F522" s="154" t="str">
        <f>HYPERLINK("https://www.ckvt.cz/hotely/chorvatsko/stredni-dalmacie/basko-polje/depandance-alem","Depandance ALEM")</f>
        <v>Depandance ALEM</v>
      </c>
      <c r="G522" s="40" t="s">
        <v>29</v>
      </c>
      <c r="H522" s="40" t="s">
        <v>137</v>
      </c>
      <c r="I522" s="40" t="s">
        <v>117</v>
      </c>
      <c r="J522" s="99">
        <f t="shared" si="352"/>
        <v>0.15806111696522651</v>
      </c>
      <c r="K522" s="210">
        <v>7990</v>
      </c>
      <c r="L522" s="34">
        <f t="shared" si="353"/>
        <v>10190</v>
      </c>
      <c r="M522" s="34">
        <f t="shared" si="354"/>
        <v>12980</v>
      </c>
      <c r="N522" s="52">
        <f t="shared" si="355"/>
        <v>17980</v>
      </c>
      <c r="O522" s="36">
        <v>9490</v>
      </c>
      <c r="P522" s="37">
        <f t="shared" si="356"/>
        <v>313.33333333333331</v>
      </c>
      <c r="Q522" s="38">
        <f t="shared" si="357"/>
        <v>1356.7668534555951</v>
      </c>
      <c r="R522" s="38">
        <f t="shared" si="358"/>
        <v>1406.7668534555951</v>
      </c>
      <c r="S522" s="20">
        <v>29.1</v>
      </c>
      <c r="T522" s="65" t="s">
        <v>126</v>
      </c>
      <c r="U522" s="65" t="s">
        <v>126</v>
      </c>
      <c r="W522" s="23">
        <v>2200</v>
      </c>
      <c r="X522">
        <v>4990</v>
      </c>
      <c r="Y522" s="23">
        <v>9990</v>
      </c>
    </row>
    <row r="523" spans="1:26" hidden="1" x14ac:dyDescent="0.3">
      <c r="A523" s="162">
        <v>43652</v>
      </c>
      <c r="B523" s="163">
        <v>43659</v>
      </c>
      <c r="C523" s="164">
        <f t="shared" si="351"/>
        <v>7</v>
      </c>
      <c r="D523" s="165" t="s">
        <v>112</v>
      </c>
      <c r="E523" s="166" t="s">
        <v>22</v>
      </c>
      <c r="F523" s="167" t="str">
        <f>HYPERLINK("https://www.ckvt.cz/hotely/chorvatsko/stredni-dalmacie/basko-polje/depandance-alem","Depandance ALEM")</f>
        <v>Depandance ALEM</v>
      </c>
      <c r="G523" s="166" t="s">
        <v>29</v>
      </c>
      <c r="H523" s="166" t="s">
        <v>137</v>
      </c>
      <c r="I523" s="166" t="s">
        <v>32</v>
      </c>
      <c r="J523" s="168">
        <f t="shared" si="352"/>
        <v>0.15806111696522651</v>
      </c>
      <c r="K523" s="169">
        <v>7990</v>
      </c>
      <c r="L523" s="70">
        <f t="shared" si="353"/>
        <v>10190</v>
      </c>
      <c r="M523" s="70">
        <f t="shared" si="354"/>
        <v>12980</v>
      </c>
      <c r="N523" s="87">
        <f t="shared" si="355"/>
        <v>17980</v>
      </c>
      <c r="O523" s="36">
        <v>9490</v>
      </c>
      <c r="P523" s="37">
        <f t="shared" si="356"/>
        <v>313.33333333333331</v>
      </c>
      <c r="Q523" s="38">
        <f t="shared" si="357"/>
        <v>1356.7668534555951</v>
      </c>
      <c r="R523" s="38">
        <f t="shared" si="358"/>
        <v>1406.7668534555951</v>
      </c>
      <c r="S523" s="20">
        <v>29.1</v>
      </c>
      <c r="T523" s="67">
        <v>39</v>
      </c>
      <c r="U523" s="67">
        <v>39</v>
      </c>
      <c r="W523" s="23">
        <v>2200</v>
      </c>
      <c r="X523">
        <v>4990</v>
      </c>
      <c r="Y523" s="23">
        <v>9990</v>
      </c>
    </row>
    <row r="524" spans="1:26" x14ac:dyDescent="0.3">
      <c r="A524" s="156">
        <v>43652</v>
      </c>
      <c r="B524" s="51">
        <v>43659</v>
      </c>
      <c r="C524" s="33">
        <f t="shared" ref="C524:C529" si="359">B524-A524</f>
        <v>7</v>
      </c>
      <c r="D524" s="64" t="s">
        <v>112</v>
      </c>
      <c r="E524" s="40" t="s">
        <v>18</v>
      </c>
      <c r="F524" s="154" t="str">
        <f t="shared" ref="F524:F529" si="360">HYPERLINK("https://www.ckvt.cz/hotely/chorvatsko/stredni-dalmacie/makarska/hotel-rivijera","Hotel RIVIJERA")</f>
        <v>Hotel RIVIJERA</v>
      </c>
      <c r="G524" s="40" t="s">
        <v>29</v>
      </c>
      <c r="H524" s="40" t="s">
        <v>136</v>
      </c>
      <c r="I524" s="40" t="s">
        <v>117</v>
      </c>
      <c r="J524" s="99">
        <f t="shared" ref="J524:J529" si="361">1-(K524/O524)</f>
        <v>0.1501501501501501</v>
      </c>
      <c r="K524" s="210">
        <v>8490</v>
      </c>
      <c r="L524" s="34">
        <f t="shared" ref="L524:L529" si="362">K524+W524</f>
        <v>10690</v>
      </c>
      <c r="M524" s="34">
        <f t="shared" ref="M524:M529" si="363">K524+X524</f>
        <v>13480</v>
      </c>
      <c r="N524" s="52">
        <f t="shared" ref="N524:N529" si="364">K524+Y524</f>
        <v>18480</v>
      </c>
      <c r="O524" s="27">
        <v>9990</v>
      </c>
      <c r="P524" s="37">
        <f t="shared" ref="P524:P529" si="365">K524/25.5</f>
        <v>332.94117647058823</v>
      </c>
      <c r="Q524" s="38">
        <f t="shared" ref="Q524:Q529" si="366">K524/5.889</f>
        <v>1441.6709118695874</v>
      </c>
      <c r="R524" s="38">
        <f t="shared" ref="R524:R529" si="367">(C524+1)*6.25+Q524</f>
        <v>1491.6709118695874</v>
      </c>
      <c r="S524" s="20">
        <v>27.1</v>
      </c>
      <c r="T524" s="65" t="s">
        <v>126</v>
      </c>
      <c r="U524" s="65" t="s">
        <v>126</v>
      </c>
      <c r="W524" s="23">
        <v>2200</v>
      </c>
      <c r="X524">
        <v>4990</v>
      </c>
      <c r="Y524" s="23">
        <v>9990</v>
      </c>
    </row>
    <row r="525" spans="1:26" hidden="1" x14ac:dyDescent="0.3">
      <c r="A525" s="177">
        <v>43652</v>
      </c>
      <c r="B525" s="163">
        <v>43659</v>
      </c>
      <c r="C525" s="164">
        <f t="shared" si="359"/>
        <v>7</v>
      </c>
      <c r="D525" s="165" t="s">
        <v>112</v>
      </c>
      <c r="E525" s="166" t="s">
        <v>18</v>
      </c>
      <c r="F525" s="167" t="str">
        <f t="shared" si="360"/>
        <v>Hotel RIVIJERA</v>
      </c>
      <c r="G525" s="166" t="s">
        <v>29</v>
      </c>
      <c r="H525" s="166" t="s">
        <v>136</v>
      </c>
      <c r="I525" s="166" t="s">
        <v>40</v>
      </c>
      <c r="J525" s="168">
        <f t="shared" si="361"/>
        <v>0.1501501501501501</v>
      </c>
      <c r="K525" s="169">
        <v>8490</v>
      </c>
      <c r="L525" s="70">
        <f t="shared" si="362"/>
        <v>10690</v>
      </c>
      <c r="M525" s="70">
        <f t="shared" si="363"/>
        <v>13480</v>
      </c>
      <c r="N525" s="87">
        <f t="shared" si="364"/>
        <v>18480</v>
      </c>
      <c r="O525" s="27">
        <v>9990</v>
      </c>
      <c r="P525" s="37">
        <f t="shared" si="365"/>
        <v>332.94117647058823</v>
      </c>
      <c r="Q525" s="38">
        <f t="shared" si="366"/>
        <v>1441.6709118695874</v>
      </c>
      <c r="R525" s="38">
        <f t="shared" si="367"/>
        <v>1491.6709118695874</v>
      </c>
      <c r="S525" s="20">
        <v>27.1</v>
      </c>
      <c r="T525" s="23">
        <v>14</v>
      </c>
      <c r="U525" s="22">
        <v>14</v>
      </c>
      <c r="V525" s="23">
        <v>8690</v>
      </c>
      <c r="W525" s="23">
        <v>2200</v>
      </c>
      <c r="X525">
        <v>4990</v>
      </c>
      <c r="Y525" s="23">
        <v>9990</v>
      </c>
    </row>
    <row r="526" spans="1:26" hidden="1" x14ac:dyDescent="0.3">
      <c r="A526" s="177">
        <v>43652</v>
      </c>
      <c r="B526" s="163">
        <v>43659</v>
      </c>
      <c r="C526" s="164">
        <f t="shared" si="359"/>
        <v>7</v>
      </c>
      <c r="D526" s="165" t="s">
        <v>112</v>
      </c>
      <c r="E526" s="166" t="s">
        <v>18</v>
      </c>
      <c r="F526" s="167" t="str">
        <f t="shared" si="360"/>
        <v>Hotel RIVIJERA</v>
      </c>
      <c r="G526" s="166" t="s">
        <v>29</v>
      </c>
      <c r="H526" s="166" t="s">
        <v>136</v>
      </c>
      <c r="I526" s="166" t="s">
        <v>33</v>
      </c>
      <c r="J526" s="168">
        <f t="shared" si="361"/>
        <v>0.1501501501501501</v>
      </c>
      <c r="K526" s="169">
        <v>8490</v>
      </c>
      <c r="L526" s="70">
        <f t="shared" si="362"/>
        <v>10690</v>
      </c>
      <c r="M526" s="70">
        <f t="shared" si="363"/>
        <v>13480</v>
      </c>
      <c r="N526" s="87">
        <f t="shared" si="364"/>
        <v>18480</v>
      </c>
      <c r="O526" s="27">
        <v>9990</v>
      </c>
      <c r="P526" s="37">
        <f t="shared" si="365"/>
        <v>332.94117647058823</v>
      </c>
      <c r="Q526" s="38">
        <f t="shared" si="366"/>
        <v>1441.6709118695874</v>
      </c>
      <c r="R526" s="38">
        <f t="shared" si="367"/>
        <v>1491.6709118695874</v>
      </c>
      <c r="S526" s="20">
        <v>27.2</v>
      </c>
      <c r="T526" s="23">
        <v>4</v>
      </c>
      <c r="U526" s="22">
        <v>4</v>
      </c>
      <c r="W526" s="23">
        <v>2200</v>
      </c>
      <c r="X526">
        <v>4990</v>
      </c>
      <c r="Y526" s="23">
        <v>9990</v>
      </c>
    </row>
    <row r="527" spans="1:26" hidden="1" x14ac:dyDescent="0.3">
      <c r="A527" s="177">
        <v>43652</v>
      </c>
      <c r="B527" s="163">
        <v>43659</v>
      </c>
      <c r="C527" s="164">
        <f t="shared" si="359"/>
        <v>7</v>
      </c>
      <c r="D527" s="165" t="s">
        <v>112</v>
      </c>
      <c r="E527" s="166" t="s">
        <v>18</v>
      </c>
      <c r="F527" s="167" t="str">
        <f t="shared" si="360"/>
        <v>Hotel RIVIJERA</v>
      </c>
      <c r="G527" s="166" t="s">
        <v>29</v>
      </c>
      <c r="H527" s="166" t="s">
        <v>136</v>
      </c>
      <c r="I527" s="166" t="s">
        <v>108</v>
      </c>
      <c r="J527" s="168">
        <f t="shared" si="361"/>
        <v>0.14299332697807432</v>
      </c>
      <c r="K527" s="169">
        <v>8990</v>
      </c>
      <c r="L527" s="70">
        <f t="shared" si="362"/>
        <v>11190</v>
      </c>
      <c r="M527" s="70">
        <f t="shared" si="363"/>
        <v>13980</v>
      </c>
      <c r="N527" s="87">
        <f t="shared" si="364"/>
        <v>18980</v>
      </c>
      <c r="O527" s="27">
        <v>10490</v>
      </c>
      <c r="P527" s="37">
        <f t="shared" si="365"/>
        <v>352.54901960784315</v>
      </c>
      <c r="Q527" s="38">
        <f t="shared" si="366"/>
        <v>1526.5749702835794</v>
      </c>
      <c r="R527" s="38">
        <f t="shared" si="367"/>
        <v>1576.5749702835794</v>
      </c>
      <c r="S527" s="20">
        <v>27.3</v>
      </c>
      <c r="T527" s="23">
        <v>9</v>
      </c>
      <c r="U527" s="22">
        <v>9</v>
      </c>
      <c r="W527" s="23">
        <v>2200</v>
      </c>
      <c r="X527">
        <v>4990</v>
      </c>
      <c r="Y527" s="23">
        <v>9990</v>
      </c>
    </row>
    <row r="528" spans="1:26" hidden="1" x14ac:dyDescent="0.3">
      <c r="A528" s="177">
        <v>43652</v>
      </c>
      <c r="B528" s="163">
        <v>43659</v>
      </c>
      <c r="C528" s="164">
        <f t="shared" si="359"/>
        <v>7</v>
      </c>
      <c r="D528" s="165" t="s">
        <v>112</v>
      </c>
      <c r="E528" s="166" t="s">
        <v>18</v>
      </c>
      <c r="F528" s="167" t="str">
        <f t="shared" si="360"/>
        <v>Hotel RIVIJERA</v>
      </c>
      <c r="G528" s="166" t="s">
        <v>29</v>
      </c>
      <c r="H528" s="166" t="s">
        <v>136</v>
      </c>
      <c r="I528" s="166" t="s">
        <v>42</v>
      </c>
      <c r="J528" s="168">
        <f t="shared" si="361"/>
        <v>8.7032201914708396E-2</v>
      </c>
      <c r="K528" s="169">
        <v>10490</v>
      </c>
      <c r="L528" s="70">
        <f t="shared" si="362"/>
        <v>12690</v>
      </c>
      <c r="M528" s="70">
        <f t="shared" si="363"/>
        <v>15480</v>
      </c>
      <c r="N528" s="87">
        <f t="shared" si="364"/>
        <v>20480</v>
      </c>
      <c r="O528" s="27">
        <v>11490</v>
      </c>
      <c r="P528" s="37">
        <f t="shared" si="365"/>
        <v>411.37254901960785</v>
      </c>
      <c r="Q528" s="38">
        <f t="shared" si="366"/>
        <v>1781.2871455255561</v>
      </c>
      <c r="R528" s="38">
        <f t="shared" si="367"/>
        <v>1831.2871455255561</v>
      </c>
      <c r="S528" s="20">
        <v>27.4</v>
      </c>
      <c r="T528" s="23">
        <v>2</v>
      </c>
      <c r="U528" s="22">
        <v>2</v>
      </c>
      <c r="W528" s="23">
        <v>2200</v>
      </c>
      <c r="X528">
        <v>4990</v>
      </c>
      <c r="Y528" s="23">
        <v>9990</v>
      </c>
    </row>
    <row r="529" spans="1:26" customFormat="1" hidden="1" x14ac:dyDescent="0.3">
      <c r="A529" s="178">
        <v>43652</v>
      </c>
      <c r="B529" s="171">
        <v>43659</v>
      </c>
      <c r="C529" s="172">
        <f t="shared" si="359"/>
        <v>7</v>
      </c>
      <c r="D529" s="173" t="s">
        <v>112</v>
      </c>
      <c r="E529" s="174" t="s">
        <v>18</v>
      </c>
      <c r="F529" s="175" t="str">
        <f t="shared" si="360"/>
        <v>Hotel RIVIJERA</v>
      </c>
      <c r="G529" s="174" t="s">
        <v>29</v>
      </c>
      <c r="H529" s="174" t="s">
        <v>136</v>
      </c>
      <c r="I529" s="174" t="s">
        <v>41</v>
      </c>
      <c r="J529" s="176">
        <f t="shared" si="361"/>
        <v>8.3402835696413713E-2</v>
      </c>
      <c r="K529" s="212">
        <v>10990</v>
      </c>
      <c r="L529" s="79">
        <f t="shared" si="362"/>
        <v>13190</v>
      </c>
      <c r="M529" s="79">
        <f t="shared" si="363"/>
        <v>15980</v>
      </c>
      <c r="N529" s="88">
        <f t="shared" si="364"/>
        <v>20980</v>
      </c>
      <c r="O529" s="3">
        <v>11990</v>
      </c>
      <c r="P529" s="6">
        <f t="shared" si="365"/>
        <v>430.98039215686276</v>
      </c>
      <c r="Q529" s="7">
        <f t="shared" si="366"/>
        <v>1866.1912039395481</v>
      </c>
      <c r="R529" s="38">
        <f t="shared" si="367"/>
        <v>1916.1912039395481</v>
      </c>
      <c r="S529" s="20">
        <v>27.5</v>
      </c>
      <c r="T529" s="23">
        <v>1</v>
      </c>
      <c r="U529" s="22">
        <v>1</v>
      </c>
      <c r="V529" s="23"/>
      <c r="W529">
        <v>2200</v>
      </c>
      <c r="X529">
        <v>4990</v>
      </c>
      <c r="Y529" s="23">
        <v>9990</v>
      </c>
      <c r="Z529" s="23"/>
    </row>
    <row r="530" spans="1:26" customFormat="1" x14ac:dyDescent="0.3">
      <c r="A530" s="95">
        <v>43652</v>
      </c>
      <c r="B530" s="4">
        <v>43659</v>
      </c>
      <c r="C530" s="2">
        <f t="shared" si="346"/>
        <v>7</v>
      </c>
      <c r="D530" s="92" t="s">
        <v>112</v>
      </c>
      <c r="E530" s="1" t="s">
        <v>20</v>
      </c>
      <c r="F530" s="155" t="str">
        <f>HYPERLINK("https://www.ckvt.cz/hotely/chorvatsko/stredni-dalmacie/gradac/hotel-neptun","Hotel NEPTUN")</f>
        <v>Hotel NEPTUN</v>
      </c>
      <c r="G530" s="1" t="s">
        <v>5</v>
      </c>
      <c r="H530" s="1" t="s">
        <v>136</v>
      </c>
      <c r="I530" s="40" t="s">
        <v>117</v>
      </c>
      <c r="J530" s="100">
        <f t="shared" si="347"/>
        <v>0.22747952684258421</v>
      </c>
      <c r="K530" s="209">
        <v>8490</v>
      </c>
      <c r="L530" s="11">
        <f t="shared" si="321"/>
        <v>10690</v>
      </c>
      <c r="M530" s="11">
        <f t="shared" si="316"/>
        <v>13480</v>
      </c>
      <c r="N530" s="17">
        <f t="shared" si="317"/>
        <v>18480</v>
      </c>
      <c r="O530" s="5">
        <v>10990</v>
      </c>
      <c r="P530" s="6">
        <f t="shared" si="348"/>
        <v>332.94117647058823</v>
      </c>
      <c r="Q530" s="7">
        <f t="shared" si="349"/>
        <v>1441.6709118695874</v>
      </c>
      <c r="R530" s="38">
        <f t="shared" si="350"/>
        <v>1491.6709118695874</v>
      </c>
      <c r="S530" s="20">
        <v>26.1</v>
      </c>
      <c r="T530" s="65" t="s">
        <v>126</v>
      </c>
      <c r="U530" s="65" t="s">
        <v>126</v>
      </c>
      <c r="W530">
        <v>2200</v>
      </c>
      <c r="X530">
        <v>4990</v>
      </c>
      <c r="Y530" s="23">
        <v>9990</v>
      </c>
      <c r="Z530" s="23"/>
    </row>
    <row r="531" spans="1:26" customFormat="1" hidden="1" x14ac:dyDescent="0.3">
      <c r="A531" s="170">
        <v>43652</v>
      </c>
      <c r="B531" s="171">
        <v>43659</v>
      </c>
      <c r="C531" s="172">
        <f t="shared" si="346"/>
        <v>7</v>
      </c>
      <c r="D531" s="173" t="s">
        <v>112</v>
      </c>
      <c r="E531" s="174" t="s">
        <v>20</v>
      </c>
      <c r="F531" s="175" t="str">
        <f>HYPERLINK("https://www.ckvt.cz/hotely/chorvatsko/stredni-dalmacie/gradac/hotel-neptun","Hotel NEPTUN")</f>
        <v>Hotel NEPTUN</v>
      </c>
      <c r="G531" s="174" t="s">
        <v>5</v>
      </c>
      <c r="H531" s="174" t="s">
        <v>136</v>
      </c>
      <c r="I531" s="174" t="s">
        <v>30</v>
      </c>
      <c r="J531" s="176">
        <f t="shared" si="347"/>
        <v>0.22747952684258421</v>
      </c>
      <c r="K531" s="212">
        <v>8490</v>
      </c>
      <c r="L531" s="79">
        <f t="shared" si="321"/>
        <v>10690</v>
      </c>
      <c r="M531" s="79">
        <f t="shared" si="316"/>
        <v>13480</v>
      </c>
      <c r="N531" s="88">
        <f t="shared" si="317"/>
        <v>18480</v>
      </c>
      <c r="O531" s="5">
        <v>10990</v>
      </c>
      <c r="P531" s="6">
        <f t="shared" si="348"/>
        <v>332.94117647058823</v>
      </c>
      <c r="Q531" s="7">
        <f t="shared" si="349"/>
        <v>1441.6709118695874</v>
      </c>
      <c r="R531" s="38">
        <f t="shared" si="350"/>
        <v>1491.6709118695874</v>
      </c>
      <c r="S531" s="20">
        <v>26.1</v>
      </c>
      <c r="T531" s="68">
        <v>2</v>
      </c>
      <c r="U531" s="68">
        <v>2</v>
      </c>
      <c r="W531">
        <v>2200</v>
      </c>
      <c r="X531">
        <v>4990</v>
      </c>
      <c r="Y531" s="23">
        <v>9990</v>
      </c>
      <c r="Z531" s="23"/>
    </row>
    <row r="532" spans="1:26" hidden="1" x14ac:dyDescent="0.3">
      <c r="A532" s="162">
        <v>43652</v>
      </c>
      <c r="B532" s="163">
        <v>43659</v>
      </c>
      <c r="C532" s="164">
        <f t="shared" si="346"/>
        <v>7</v>
      </c>
      <c r="D532" s="165" t="s">
        <v>112</v>
      </c>
      <c r="E532" s="166" t="s">
        <v>20</v>
      </c>
      <c r="F532" s="167" t="str">
        <f>HYPERLINK("https://www.ckvt.cz/hotely/chorvatsko/stredni-dalmacie/gradac/hotel-neptun","Hotel NEPTUN")</f>
        <v>Hotel NEPTUN</v>
      </c>
      <c r="G532" s="166" t="s">
        <v>5</v>
      </c>
      <c r="H532" s="166" t="s">
        <v>136</v>
      </c>
      <c r="I532" s="166" t="s">
        <v>31</v>
      </c>
      <c r="J532" s="168">
        <f t="shared" si="347"/>
        <v>0.22747952684258421</v>
      </c>
      <c r="K532" s="169">
        <v>8490</v>
      </c>
      <c r="L532" s="70">
        <f t="shared" si="321"/>
        <v>10690</v>
      </c>
      <c r="M532" s="70">
        <f t="shared" si="316"/>
        <v>13480</v>
      </c>
      <c r="N532" s="87">
        <f t="shared" si="317"/>
        <v>18480</v>
      </c>
      <c r="O532" s="36">
        <v>10990</v>
      </c>
      <c r="P532" s="37">
        <f t="shared" si="348"/>
        <v>332.94117647058823</v>
      </c>
      <c r="Q532" s="38">
        <f t="shared" si="349"/>
        <v>1441.6709118695874</v>
      </c>
      <c r="R532" s="38">
        <f t="shared" si="350"/>
        <v>1491.6709118695874</v>
      </c>
      <c r="S532" s="20">
        <v>26.2</v>
      </c>
      <c r="T532" s="67">
        <v>9</v>
      </c>
      <c r="U532" s="67">
        <v>9</v>
      </c>
      <c r="W532" s="23">
        <v>2200</v>
      </c>
      <c r="X532">
        <v>4990</v>
      </c>
      <c r="Y532" s="23">
        <v>9990</v>
      </c>
    </row>
    <row r="533" spans="1:26" customFormat="1" hidden="1" x14ac:dyDescent="0.3">
      <c r="A533" s="170">
        <v>43652</v>
      </c>
      <c r="B533" s="171">
        <v>43659</v>
      </c>
      <c r="C533" s="172">
        <f t="shared" si="346"/>
        <v>7</v>
      </c>
      <c r="D533" s="173" t="s">
        <v>112</v>
      </c>
      <c r="E533" s="174" t="s">
        <v>20</v>
      </c>
      <c r="F533" s="175" t="str">
        <f>HYPERLINK("https://www.ckvt.cz/hotely/chorvatsko/stredni-dalmacie/gradac/hotel-neptun","Hotel NEPTUN")</f>
        <v>Hotel NEPTUN</v>
      </c>
      <c r="G533" s="174" t="s">
        <v>5</v>
      </c>
      <c r="H533" s="174" t="s">
        <v>136</v>
      </c>
      <c r="I533" s="174" t="s">
        <v>33</v>
      </c>
      <c r="J533" s="176">
        <f t="shared" si="347"/>
        <v>0.21758050478677116</v>
      </c>
      <c r="K533" s="212">
        <v>8990</v>
      </c>
      <c r="L533" s="79">
        <f t="shared" si="321"/>
        <v>11190</v>
      </c>
      <c r="M533" s="79">
        <f t="shared" si="316"/>
        <v>13980</v>
      </c>
      <c r="N533" s="88">
        <f t="shared" si="317"/>
        <v>18980</v>
      </c>
      <c r="O533" s="5">
        <v>11490</v>
      </c>
      <c r="P533" s="6">
        <f t="shared" si="348"/>
        <v>352.54901960784315</v>
      </c>
      <c r="Q533" s="7">
        <f t="shared" si="349"/>
        <v>1526.5749702835794</v>
      </c>
      <c r="R533" s="38">
        <f t="shared" si="350"/>
        <v>1576.5749702835794</v>
      </c>
      <c r="S533" s="20">
        <v>26.3</v>
      </c>
      <c r="T533" s="68">
        <v>5</v>
      </c>
      <c r="U533" s="68">
        <v>4</v>
      </c>
      <c r="W533">
        <v>2200</v>
      </c>
      <c r="X533">
        <v>4990</v>
      </c>
      <c r="Y533" s="23">
        <v>9990</v>
      </c>
      <c r="Z533" s="23"/>
    </row>
    <row r="534" spans="1:26" customFormat="1" hidden="1" x14ac:dyDescent="0.3">
      <c r="A534" s="170">
        <v>43652</v>
      </c>
      <c r="B534" s="171">
        <v>43659</v>
      </c>
      <c r="C534" s="172">
        <f t="shared" si="346"/>
        <v>7</v>
      </c>
      <c r="D534" s="173" t="s">
        <v>112</v>
      </c>
      <c r="E534" s="174" t="s">
        <v>20</v>
      </c>
      <c r="F534" s="175" t="str">
        <f>HYPERLINK("https://www.ckvt.cz/hotely/chorvatsko/stredni-dalmacie/gradac/hotel-neptun","Hotel NEPTUN")</f>
        <v>Hotel NEPTUN</v>
      </c>
      <c r="G534" s="174" t="s">
        <v>5</v>
      </c>
      <c r="H534" s="174" t="s">
        <v>136</v>
      </c>
      <c r="I534" s="174" t="s">
        <v>69</v>
      </c>
      <c r="J534" s="176">
        <f t="shared" si="347"/>
        <v>0.28022417934347477</v>
      </c>
      <c r="K534" s="212">
        <v>8990</v>
      </c>
      <c r="L534" s="79">
        <f t="shared" si="321"/>
        <v>11190</v>
      </c>
      <c r="M534" s="79">
        <f t="shared" si="316"/>
        <v>13980</v>
      </c>
      <c r="N534" s="88">
        <f t="shared" si="317"/>
        <v>18980</v>
      </c>
      <c r="O534" s="5">
        <v>12490</v>
      </c>
      <c r="P534" s="6">
        <f t="shared" si="348"/>
        <v>352.54901960784315</v>
      </c>
      <c r="Q534" s="7">
        <f t="shared" si="349"/>
        <v>1526.5749702835794</v>
      </c>
      <c r="R534" s="38">
        <f t="shared" si="350"/>
        <v>1576.5749702835794</v>
      </c>
      <c r="S534" s="20">
        <v>26.4</v>
      </c>
      <c r="T534" s="68">
        <v>0</v>
      </c>
      <c r="U534" s="68">
        <v>0</v>
      </c>
      <c r="W534">
        <v>2200</v>
      </c>
      <c r="X534">
        <v>4990</v>
      </c>
      <c r="Y534" s="23">
        <v>9990</v>
      </c>
      <c r="Z534" s="23"/>
    </row>
    <row r="535" spans="1:26" x14ac:dyDescent="0.3">
      <c r="A535" s="94">
        <v>43652</v>
      </c>
      <c r="B535" s="51">
        <v>43659</v>
      </c>
      <c r="C535" s="33">
        <f t="shared" si="346"/>
        <v>7</v>
      </c>
      <c r="D535" s="64" t="s">
        <v>112</v>
      </c>
      <c r="E535" s="40" t="s">
        <v>14</v>
      </c>
      <c r="F535" s="154" t="str">
        <f>HYPERLINK("https://www.ckvt.cz/hotely/chorvatsko/severni-dalmacie/trogir-seget-donji/hotel-medena","Hotel MEDENA")</f>
        <v>Hotel MEDENA</v>
      </c>
      <c r="G535" s="40" t="s">
        <v>5</v>
      </c>
      <c r="H535" s="40" t="s">
        <v>136</v>
      </c>
      <c r="I535" s="40" t="s">
        <v>117</v>
      </c>
      <c r="J535" s="99">
        <f t="shared" si="347"/>
        <v>0.18198362147406733</v>
      </c>
      <c r="K535" s="210">
        <v>8990</v>
      </c>
      <c r="L535" s="34">
        <f t="shared" si="321"/>
        <v>11090</v>
      </c>
      <c r="M535" s="34">
        <f t="shared" si="316"/>
        <v>13980</v>
      </c>
      <c r="N535" s="52">
        <f t="shared" si="317"/>
        <v>18980</v>
      </c>
      <c r="O535" s="36">
        <v>10990</v>
      </c>
      <c r="P535" s="37">
        <f t="shared" si="348"/>
        <v>352.54901960784315</v>
      </c>
      <c r="Q535" s="38">
        <f t="shared" si="349"/>
        <v>1526.5749702835794</v>
      </c>
      <c r="R535" s="38">
        <f t="shared" si="350"/>
        <v>1576.5749702835794</v>
      </c>
      <c r="S535" s="20">
        <v>35.1</v>
      </c>
      <c r="T535" s="65" t="s">
        <v>126</v>
      </c>
      <c r="U535" s="65" t="s">
        <v>126</v>
      </c>
      <c r="W535" s="23">
        <v>2100</v>
      </c>
      <c r="X535">
        <v>4990</v>
      </c>
      <c r="Y535" s="23">
        <v>9990</v>
      </c>
    </row>
    <row r="536" spans="1:26" hidden="1" x14ac:dyDescent="0.3">
      <c r="A536" s="162">
        <v>43652</v>
      </c>
      <c r="B536" s="163">
        <v>43659</v>
      </c>
      <c r="C536" s="164">
        <f t="shared" si="346"/>
        <v>7</v>
      </c>
      <c r="D536" s="165" t="s">
        <v>112</v>
      </c>
      <c r="E536" s="166" t="s">
        <v>14</v>
      </c>
      <c r="F536" s="167" t="str">
        <f>HYPERLINK("https://www.ckvt.cz/hotely/chorvatsko/severni-dalmacie/trogir-seget-donji/hotel-medena","Hotel MEDENA")</f>
        <v>Hotel MEDENA</v>
      </c>
      <c r="G536" s="166" t="s">
        <v>5</v>
      </c>
      <c r="H536" s="166" t="s">
        <v>136</v>
      </c>
      <c r="I536" s="166" t="s">
        <v>33</v>
      </c>
      <c r="J536" s="168">
        <f t="shared" si="347"/>
        <v>0.18198362147406733</v>
      </c>
      <c r="K536" s="169">
        <v>8990</v>
      </c>
      <c r="L536" s="70">
        <f t="shared" si="321"/>
        <v>11090</v>
      </c>
      <c r="M536" s="70">
        <f t="shared" si="316"/>
        <v>13980</v>
      </c>
      <c r="N536" s="87">
        <f t="shared" si="317"/>
        <v>18980</v>
      </c>
      <c r="O536" s="36">
        <v>10990</v>
      </c>
      <c r="P536" s="37">
        <f t="shared" si="348"/>
        <v>352.54901960784315</v>
      </c>
      <c r="Q536" s="38">
        <f t="shared" si="349"/>
        <v>1526.5749702835794</v>
      </c>
      <c r="R536" s="38">
        <f t="shared" si="350"/>
        <v>1576.5749702835794</v>
      </c>
      <c r="S536" s="20">
        <v>35.1</v>
      </c>
      <c r="T536" s="67">
        <v>22</v>
      </c>
      <c r="U536" s="67">
        <v>19</v>
      </c>
      <c r="W536" s="23">
        <v>2100</v>
      </c>
      <c r="X536">
        <v>4990</v>
      </c>
      <c r="Y536" s="23">
        <v>9990</v>
      </c>
    </row>
    <row r="537" spans="1:26" hidden="1" x14ac:dyDescent="0.3">
      <c r="A537" s="162">
        <v>43652</v>
      </c>
      <c r="B537" s="163">
        <v>43659</v>
      </c>
      <c r="C537" s="164">
        <f t="shared" si="346"/>
        <v>7</v>
      </c>
      <c r="D537" s="165" t="s">
        <v>112</v>
      </c>
      <c r="E537" s="166" t="s">
        <v>14</v>
      </c>
      <c r="F537" s="167" t="str">
        <f>HYPERLINK("https://www.ckvt.cz/hotely/chorvatsko/severni-dalmacie/trogir-seget-donji/hotel-medena","Hotel MEDENA")</f>
        <v>Hotel MEDENA</v>
      </c>
      <c r="G537" s="166" t="s">
        <v>5</v>
      </c>
      <c r="H537" s="166" t="s">
        <v>136</v>
      </c>
      <c r="I537" s="166" t="s">
        <v>32</v>
      </c>
      <c r="J537" s="168">
        <f t="shared" si="347"/>
        <v>8.7032201914708396E-2</v>
      </c>
      <c r="K537" s="169">
        <v>10490</v>
      </c>
      <c r="L537" s="70">
        <f t="shared" si="321"/>
        <v>12590</v>
      </c>
      <c r="M537" s="70">
        <f t="shared" si="316"/>
        <v>15480</v>
      </c>
      <c r="N537" s="87">
        <f t="shared" si="317"/>
        <v>20480</v>
      </c>
      <c r="O537" s="36">
        <v>11490</v>
      </c>
      <c r="P537" s="37">
        <f t="shared" si="348"/>
        <v>411.37254901960785</v>
      </c>
      <c r="Q537" s="38">
        <f t="shared" si="349"/>
        <v>1781.2871455255561</v>
      </c>
      <c r="R537" s="38">
        <f t="shared" si="350"/>
        <v>1831.2871455255561</v>
      </c>
      <c r="S537" s="20">
        <v>35.200000000000003</v>
      </c>
      <c r="T537" s="67">
        <v>6</v>
      </c>
      <c r="U537" s="67">
        <v>1</v>
      </c>
      <c r="W537" s="23">
        <v>2100</v>
      </c>
      <c r="X537">
        <v>4990</v>
      </c>
      <c r="Y537" s="23">
        <v>9990</v>
      </c>
    </row>
    <row r="538" spans="1:26" customFormat="1" hidden="1" x14ac:dyDescent="0.3">
      <c r="A538" s="170">
        <v>43652</v>
      </c>
      <c r="B538" s="171">
        <v>43659</v>
      </c>
      <c r="C538" s="172">
        <f t="shared" si="346"/>
        <v>7</v>
      </c>
      <c r="D538" s="173" t="s">
        <v>112</v>
      </c>
      <c r="E538" s="174" t="s">
        <v>14</v>
      </c>
      <c r="F538" s="175" t="str">
        <f>HYPERLINK("https://www.ckvt.cz/hotely/chorvatsko/severni-dalmacie/trogir-seget-donji/hotel-medena","Hotel MEDENA")</f>
        <v>Hotel MEDENA</v>
      </c>
      <c r="G538" s="174" t="s">
        <v>5</v>
      </c>
      <c r="H538" s="174" t="s">
        <v>136</v>
      </c>
      <c r="I538" s="174" t="s">
        <v>42</v>
      </c>
      <c r="J538" s="176">
        <f t="shared" si="347"/>
        <v>8.3402835696413713E-2</v>
      </c>
      <c r="K538" s="212">
        <v>10990</v>
      </c>
      <c r="L538" s="79">
        <f t="shared" si="321"/>
        <v>13090</v>
      </c>
      <c r="M538" s="79">
        <f t="shared" si="316"/>
        <v>15980</v>
      </c>
      <c r="N538" s="88">
        <f t="shared" si="317"/>
        <v>20980</v>
      </c>
      <c r="O538" s="5">
        <v>11990</v>
      </c>
      <c r="P538" s="6">
        <f t="shared" si="348"/>
        <v>430.98039215686276</v>
      </c>
      <c r="Q538" s="7">
        <f t="shared" si="349"/>
        <v>1866.1912039395481</v>
      </c>
      <c r="R538" s="38">
        <f t="shared" si="350"/>
        <v>1916.1912039395481</v>
      </c>
      <c r="S538" s="20">
        <v>35.299999999999997</v>
      </c>
      <c r="T538" s="68">
        <v>0</v>
      </c>
      <c r="U538" s="68">
        <v>0</v>
      </c>
      <c r="W538">
        <v>2100</v>
      </c>
      <c r="X538">
        <v>4990</v>
      </c>
      <c r="Y538" s="23">
        <v>9990</v>
      </c>
      <c r="Z538" s="23"/>
    </row>
    <row r="539" spans="1:26" hidden="1" x14ac:dyDescent="0.3">
      <c r="A539" s="162">
        <v>43652</v>
      </c>
      <c r="B539" s="163">
        <v>43659</v>
      </c>
      <c r="C539" s="164">
        <f t="shared" si="346"/>
        <v>7</v>
      </c>
      <c r="D539" s="165" t="s">
        <v>112</v>
      </c>
      <c r="E539" s="166" t="s">
        <v>14</v>
      </c>
      <c r="F539" s="167" t="str">
        <f>HYPERLINK("https://www.ckvt.cz/hotely/chorvatsko/severni-dalmacie/trogir-seget-donji/hotel-medena","Hotel MEDENA")</f>
        <v>Hotel MEDENA</v>
      </c>
      <c r="G539" s="166" t="s">
        <v>5</v>
      </c>
      <c r="H539" s="166" t="s">
        <v>136</v>
      </c>
      <c r="I539" s="166" t="s">
        <v>54</v>
      </c>
      <c r="J539" s="168">
        <f t="shared" si="347"/>
        <v>7.6982294072363344E-2</v>
      </c>
      <c r="K539" s="169">
        <v>11990</v>
      </c>
      <c r="L539" s="70">
        <f t="shared" si="321"/>
        <v>14090</v>
      </c>
      <c r="M539" s="70">
        <f t="shared" si="316"/>
        <v>16980</v>
      </c>
      <c r="N539" s="87">
        <f t="shared" si="317"/>
        <v>21980</v>
      </c>
      <c r="O539" s="36">
        <v>12990</v>
      </c>
      <c r="P539" s="37">
        <f t="shared" si="348"/>
        <v>470.19607843137254</v>
      </c>
      <c r="Q539" s="38">
        <f t="shared" si="349"/>
        <v>2035.9993207675327</v>
      </c>
      <c r="R539" s="38">
        <f t="shared" si="350"/>
        <v>2085.9993207675325</v>
      </c>
      <c r="S539" s="20">
        <v>35.4</v>
      </c>
      <c r="T539" s="67">
        <v>0</v>
      </c>
      <c r="U539" s="67">
        <v>0</v>
      </c>
      <c r="W539" s="23">
        <v>2100</v>
      </c>
      <c r="X539">
        <v>4990</v>
      </c>
      <c r="Y539" s="23">
        <v>9990</v>
      </c>
    </row>
    <row r="540" spans="1:26" customFormat="1" x14ac:dyDescent="0.3">
      <c r="A540" s="95">
        <v>43652</v>
      </c>
      <c r="B540" s="4">
        <v>43659</v>
      </c>
      <c r="C540" s="2">
        <f t="shared" ref="C540:C546" si="368">B540-A540</f>
        <v>7</v>
      </c>
      <c r="D540" s="92" t="s">
        <v>112</v>
      </c>
      <c r="E540" s="1" t="s">
        <v>26</v>
      </c>
      <c r="F540" s="155" t="str">
        <f t="shared" ref="F540:F546" si="369">HYPERLINK("https://www.ckvt.cz/apartmany/chorvatsko/stredni-dalmacie/drvenik/depandance-triton-1","Aparthotel TRITON")</f>
        <v>Aparthotel TRITON</v>
      </c>
      <c r="G540" s="1" t="s">
        <v>28</v>
      </c>
      <c r="H540" s="1" t="s">
        <v>136</v>
      </c>
      <c r="I540" s="40" t="s">
        <v>117</v>
      </c>
      <c r="J540" s="100">
        <f t="shared" ref="J540:J546" si="370">1-(K540/O540)</f>
        <v>0.21758050478677116</v>
      </c>
      <c r="K540" s="209">
        <v>8990</v>
      </c>
      <c r="L540" s="11">
        <f t="shared" ref="L540:L546" si="371">K540+W540</f>
        <v>11190</v>
      </c>
      <c r="M540" s="11">
        <f t="shared" ref="M540:M546" si="372">K540+X540</f>
        <v>13980</v>
      </c>
      <c r="N540" s="17">
        <f t="shared" ref="N540:N546" si="373">K540+Y540</f>
        <v>18980</v>
      </c>
      <c r="O540" s="3">
        <v>11490</v>
      </c>
      <c r="P540" s="6">
        <f t="shared" ref="P540:P546" si="374">K540/25.5</f>
        <v>352.54901960784315</v>
      </c>
      <c r="Q540" s="7">
        <f t="shared" ref="Q540:Q546" si="375">K540/5.889</f>
        <v>1526.5749702835794</v>
      </c>
      <c r="R540" s="38">
        <f t="shared" ref="R540:R546" si="376">(C540+1)*6.25+Q540</f>
        <v>1576.5749702835794</v>
      </c>
      <c r="S540" s="18">
        <v>28.1</v>
      </c>
      <c r="T540" s="65" t="s">
        <v>126</v>
      </c>
      <c r="U540" s="65" t="s">
        <v>126</v>
      </c>
      <c r="W540">
        <v>2200</v>
      </c>
      <c r="X540">
        <v>4990</v>
      </c>
      <c r="Y540" s="23">
        <v>9990</v>
      </c>
      <c r="Z540" s="23"/>
    </row>
    <row r="541" spans="1:26" customFormat="1" hidden="1" x14ac:dyDescent="0.3">
      <c r="A541" s="170">
        <v>43652</v>
      </c>
      <c r="B541" s="171">
        <v>43659</v>
      </c>
      <c r="C541" s="172">
        <f t="shared" si="368"/>
        <v>7</v>
      </c>
      <c r="D541" s="173" t="s">
        <v>112</v>
      </c>
      <c r="E541" s="174" t="s">
        <v>26</v>
      </c>
      <c r="F541" s="175" t="str">
        <f t="shared" si="369"/>
        <v>Aparthotel TRITON</v>
      </c>
      <c r="G541" s="174" t="s">
        <v>28</v>
      </c>
      <c r="H541" s="174" t="s">
        <v>136</v>
      </c>
      <c r="I541" s="174" t="s">
        <v>79</v>
      </c>
      <c r="J541" s="176">
        <f t="shared" si="370"/>
        <v>5.0050050050050032E-2</v>
      </c>
      <c r="K541" s="212">
        <v>9490</v>
      </c>
      <c r="L541" s="79">
        <f t="shared" si="371"/>
        <v>11690</v>
      </c>
      <c r="M541" s="79">
        <f t="shared" si="372"/>
        <v>14480</v>
      </c>
      <c r="N541" s="88">
        <f t="shared" si="373"/>
        <v>19480</v>
      </c>
      <c r="O541" s="3">
        <v>9990</v>
      </c>
      <c r="P541" s="6">
        <f t="shared" si="374"/>
        <v>372.15686274509807</v>
      </c>
      <c r="Q541" s="7">
        <f t="shared" si="375"/>
        <v>1611.4790286975717</v>
      </c>
      <c r="R541" s="38">
        <f t="shared" si="376"/>
        <v>1661.4790286975717</v>
      </c>
      <c r="S541" s="18">
        <v>28.1</v>
      </c>
      <c r="T541" s="69">
        <v>0</v>
      </c>
      <c r="U541" s="68">
        <v>0</v>
      </c>
      <c r="W541">
        <v>2200</v>
      </c>
      <c r="X541">
        <v>4990</v>
      </c>
      <c r="Y541" s="23">
        <v>9990</v>
      </c>
      <c r="Z541" s="23"/>
    </row>
    <row r="542" spans="1:26" customFormat="1" hidden="1" x14ac:dyDescent="0.3">
      <c r="A542" s="170">
        <v>43652</v>
      </c>
      <c r="B542" s="171">
        <v>43659</v>
      </c>
      <c r="C542" s="172">
        <f t="shared" si="368"/>
        <v>7</v>
      </c>
      <c r="D542" s="173" t="s">
        <v>112</v>
      </c>
      <c r="E542" s="174" t="s">
        <v>26</v>
      </c>
      <c r="F542" s="175" t="str">
        <f t="shared" si="369"/>
        <v>Aparthotel TRITON</v>
      </c>
      <c r="G542" s="174" t="s">
        <v>28</v>
      </c>
      <c r="H542" s="174" t="s">
        <v>136</v>
      </c>
      <c r="I542" s="174" t="s">
        <v>80</v>
      </c>
      <c r="J542" s="176">
        <f t="shared" si="370"/>
        <v>4.7664442326024736E-2</v>
      </c>
      <c r="K542" s="212">
        <v>9990</v>
      </c>
      <c r="L542" s="79">
        <f t="shared" si="371"/>
        <v>12190</v>
      </c>
      <c r="M542" s="79">
        <f t="shared" si="372"/>
        <v>14980</v>
      </c>
      <c r="N542" s="88">
        <f t="shared" si="373"/>
        <v>19980</v>
      </c>
      <c r="O542" s="3">
        <v>10490</v>
      </c>
      <c r="P542" s="6">
        <f t="shared" si="374"/>
        <v>391.76470588235293</v>
      </c>
      <c r="Q542" s="7">
        <f t="shared" si="375"/>
        <v>1696.3830871115638</v>
      </c>
      <c r="R542" s="38">
        <f t="shared" si="376"/>
        <v>1746.3830871115638</v>
      </c>
      <c r="S542" s="18">
        <v>28.2</v>
      </c>
      <c r="T542" s="69">
        <v>0</v>
      </c>
      <c r="U542" s="68">
        <v>0</v>
      </c>
      <c r="W542">
        <v>2200</v>
      </c>
      <c r="X542">
        <v>4990</v>
      </c>
      <c r="Y542" s="23">
        <v>9990</v>
      </c>
      <c r="Z542" s="23"/>
    </row>
    <row r="543" spans="1:26" customFormat="1" hidden="1" x14ac:dyDescent="0.3">
      <c r="A543" s="170">
        <v>43652</v>
      </c>
      <c r="B543" s="171">
        <v>43659</v>
      </c>
      <c r="C543" s="172">
        <f t="shared" si="368"/>
        <v>7</v>
      </c>
      <c r="D543" s="173" t="s">
        <v>112</v>
      </c>
      <c r="E543" s="174" t="s">
        <v>26</v>
      </c>
      <c r="F543" s="175" t="str">
        <f t="shared" si="369"/>
        <v>Aparthotel TRITON</v>
      </c>
      <c r="G543" s="174" t="s">
        <v>28</v>
      </c>
      <c r="H543" s="174" t="s">
        <v>136</v>
      </c>
      <c r="I543" s="174" t="s">
        <v>81</v>
      </c>
      <c r="J543" s="176">
        <f t="shared" si="370"/>
        <v>4.7664442326024736E-2</v>
      </c>
      <c r="K543" s="212">
        <v>9990</v>
      </c>
      <c r="L543" s="79">
        <f t="shared" si="371"/>
        <v>12190</v>
      </c>
      <c r="M543" s="79">
        <f t="shared" si="372"/>
        <v>14980</v>
      </c>
      <c r="N543" s="88">
        <f t="shared" si="373"/>
        <v>19980</v>
      </c>
      <c r="O543" s="3">
        <v>10490</v>
      </c>
      <c r="P543" s="6">
        <f t="shared" si="374"/>
        <v>391.76470588235293</v>
      </c>
      <c r="Q543" s="7">
        <f t="shared" si="375"/>
        <v>1696.3830871115638</v>
      </c>
      <c r="R543" s="38">
        <f t="shared" si="376"/>
        <v>1746.3830871115638</v>
      </c>
      <c r="S543" s="18">
        <v>28.3</v>
      </c>
      <c r="T543" s="69">
        <v>0</v>
      </c>
      <c r="U543" s="68">
        <v>0</v>
      </c>
      <c r="W543">
        <v>2200</v>
      </c>
      <c r="X543">
        <v>4990</v>
      </c>
      <c r="Y543" s="23">
        <v>9990</v>
      </c>
      <c r="Z543" s="23"/>
    </row>
    <row r="544" spans="1:26" customFormat="1" hidden="1" x14ac:dyDescent="0.3">
      <c r="A544" s="170">
        <v>43652</v>
      </c>
      <c r="B544" s="171">
        <v>43659</v>
      </c>
      <c r="C544" s="172">
        <f t="shared" si="368"/>
        <v>7</v>
      </c>
      <c r="D544" s="173" t="s">
        <v>112</v>
      </c>
      <c r="E544" s="174" t="s">
        <v>26</v>
      </c>
      <c r="F544" s="175" t="str">
        <f t="shared" si="369"/>
        <v>Aparthotel TRITON</v>
      </c>
      <c r="G544" s="174" t="s">
        <v>28</v>
      </c>
      <c r="H544" s="174" t="s">
        <v>136</v>
      </c>
      <c r="I544" s="174" t="s">
        <v>82</v>
      </c>
      <c r="J544" s="176">
        <f t="shared" si="370"/>
        <v>7.4142724745134392E-2</v>
      </c>
      <c r="K544" s="212">
        <v>9990</v>
      </c>
      <c r="L544" s="79">
        <f t="shared" si="371"/>
        <v>12190</v>
      </c>
      <c r="M544" s="79">
        <f t="shared" si="372"/>
        <v>14980</v>
      </c>
      <c r="N544" s="88">
        <f t="shared" si="373"/>
        <v>19980</v>
      </c>
      <c r="O544" s="3">
        <v>10790</v>
      </c>
      <c r="P544" s="6">
        <f t="shared" si="374"/>
        <v>391.76470588235293</v>
      </c>
      <c r="Q544" s="7">
        <f t="shared" si="375"/>
        <v>1696.3830871115638</v>
      </c>
      <c r="R544" s="38">
        <f t="shared" si="376"/>
        <v>1746.3830871115638</v>
      </c>
      <c r="S544" s="18">
        <v>28.4</v>
      </c>
      <c r="T544" s="69">
        <v>0</v>
      </c>
      <c r="U544" s="68">
        <v>0</v>
      </c>
      <c r="W544">
        <v>2200</v>
      </c>
      <c r="X544">
        <v>4990</v>
      </c>
      <c r="Y544" s="23">
        <v>9990</v>
      </c>
      <c r="Z544" s="23"/>
    </row>
    <row r="545" spans="1:26" hidden="1" x14ac:dyDescent="0.3">
      <c r="A545" s="162">
        <v>43652</v>
      </c>
      <c r="B545" s="163">
        <v>43659</v>
      </c>
      <c r="C545" s="164">
        <f t="shared" si="368"/>
        <v>7</v>
      </c>
      <c r="D545" s="165" t="s">
        <v>112</v>
      </c>
      <c r="E545" s="166" t="s">
        <v>26</v>
      </c>
      <c r="F545" s="167" t="str">
        <f t="shared" si="369"/>
        <v>Aparthotel TRITON</v>
      </c>
      <c r="G545" s="166" t="s">
        <v>28</v>
      </c>
      <c r="H545" s="166" t="s">
        <v>136</v>
      </c>
      <c r="I545" s="166" t="s">
        <v>83</v>
      </c>
      <c r="J545" s="168">
        <f t="shared" si="370"/>
        <v>0.21758050478677116</v>
      </c>
      <c r="K545" s="169">
        <v>8990</v>
      </c>
      <c r="L545" s="70">
        <f t="shared" si="371"/>
        <v>11190</v>
      </c>
      <c r="M545" s="70">
        <f t="shared" si="372"/>
        <v>13980</v>
      </c>
      <c r="N545" s="87">
        <f t="shared" si="373"/>
        <v>18980</v>
      </c>
      <c r="O545" s="27">
        <v>11490</v>
      </c>
      <c r="P545" s="37">
        <f t="shared" si="374"/>
        <v>352.54901960784315</v>
      </c>
      <c r="Q545" s="38">
        <f t="shared" si="375"/>
        <v>1526.5749702835794</v>
      </c>
      <c r="R545" s="38">
        <f t="shared" si="376"/>
        <v>1576.5749702835794</v>
      </c>
      <c r="S545" s="18">
        <v>28.5</v>
      </c>
      <c r="T545" s="66">
        <v>1</v>
      </c>
      <c r="U545" s="67">
        <v>1</v>
      </c>
      <c r="W545" s="23">
        <v>2200</v>
      </c>
      <c r="X545">
        <v>4990</v>
      </c>
      <c r="Y545" s="23">
        <v>9990</v>
      </c>
    </row>
    <row r="546" spans="1:26" customFormat="1" hidden="1" x14ac:dyDescent="0.3">
      <c r="A546" s="170">
        <v>43652</v>
      </c>
      <c r="B546" s="171">
        <v>43659</v>
      </c>
      <c r="C546" s="172">
        <f t="shared" si="368"/>
        <v>7</v>
      </c>
      <c r="D546" s="173" t="s">
        <v>112</v>
      </c>
      <c r="E546" s="174" t="s">
        <v>26</v>
      </c>
      <c r="F546" s="175" t="str">
        <f t="shared" si="369"/>
        <v>Aparthotel TRITON</v>
      </c>
      <c r="G546" s="174" t="s">
        <v>28</v>
      </c>
      <c r="H546" s="174" t="s">
        <v>136</v>
      </c>
      <c r="I546" s="174" t="s">
        <v>84</v>
      </c>
      <c r="J546" s="176">
        <f t="shared" si="370"/>
        <v>0.21443888491779839</v>
      </c>
      <c r="K546" s="212">
        <v>10990</v>
      </c>
      <c r="L546" s="79">
        <f t="shared" si="371"/>
        <v>13190</v>
      </c>
      <c r="M546" s="79">
        <f t="shared" si="372"/>
        <v>15980</v>
      </c>
      <c r="N546" s="88">
        <f t="shared" si="373"/>
        <v>20980</v>
      </c>
      <c r="O546" s="3">
        <v>13990</v>
      </c>
      <c r="P546" s="6">
        <f t="shared" si="374"/>
        <v>430.98039215686276</v>
      </c>
      <c r="Q546" s="7">
        <f t="shared" si="375"/>
        <v>1866.1912039395481</v>
      </c>
      <c r="R546" s="38">
        <f t="shared" si="376"/>
        <v>1916.1912039395481</v>
      </c>
      <c r="S546" s="18">
        <v>28.6</v>
      </c>
      <c r="T546" s="69">
        <v>1</v>
      </c>
      <c r="U546" s="68">
        <v>1</v>
      </c>
      <c r="W546">
        <v>2200</v>
      </c>
      <c r="X546">
        <v>4990</v>
      </c>
      <c r="Y546" s="23">
        <v>9990</v>
      </c>
      <c r="Z546" s="23"/>
    </row>
    <row r="547" spans="1:26" x14ac:dyDescent="0.3">
      <c r="A547" s="94">
        <v>43652</v>
      </c>
      <c r="B547" s="51">
        <v>43659</v>
      </c>
      <c r="C547" s="33">
        <f t="shared" si="346"/>
        <v>7</v>
      </c>
      <c r="D547" s="64" t="s">
        <v>112</v>
      </c>
      <c r="E547" s="40" t="s">
        <v>16</v>
      </c>
      <c r="F547" s="154" t="str">
        <f>HYPERLINK("https://www.ckvt.cz/hotely/chorvatsko/stredni-dalmacie/omis/hotel-brzet","Hotel BRZET")</f>
        <v>Hotel BRZET</v>
      </c>
      <c r="G547" s="40" t="s">
        <v>5</v>
      </c>
      <c r="H547" s="40" t="s">
        <v>136</v>
      </c>
      <c r="I547" s="40" t="s">
        <v>117</v>
      </c>
      <c r="J547" s="99">
        <f t="shared" si="347"/>
        <v>0.1740644038294169</v>
      </c>
      <c r="K547" s="210">
        <v>9490</v>
      </c>
      <c r="L547" s="34">
        <f t="shared" si="321"/>
        <v>11690</v>
      </c>
      <c r="M547" s="34">
        <f t="shared" si="316"/>
        <v>14480</v>
      </c>
      <c r="N547" s="52">
        <f t="shared" si="317"/>
        <v>19480</v>
      </c>
      <c r="O547" s="27">
        <v>11490</v>
      </c>
      <c r="P547" s="37">
        <f t="shared" si="348"/>
        <v>372.15686274509807</v>
      </c>
      <c r="Q547" s="38">
        <f t="shared" si="349"/>
        <v>1611.4790286975717</v>
      </c>
      <c r="R547" s="38">
        <f t="shared" si="350"/>
        <v>1661.4790286975717</v>
      </c>
      <c r="S547" s="18">
        <v>36.1</v>
      </c>
      <c r="T547" s="65" t="s">
        <v>126</v>
      </c>
      <c r="U547" s="65" t="s">
        <v>126</v>
      </c>
      <c r="V547" s="23">
        <v>9990</v>
      </c>
      <c r="W547" s="23">
        <v>2200</v>
      </c>
      <c r="X547">
        <v>4990</v>
      </c>
      <c r="Y547" s="23">
        <v>9990</v>
      </c>
    </row>
    <row r="548" spans="1:26" hidden="1" x14ac:dyDescent="0.3">
      <c r="A548" s="162">
        <v>43652</v>
      </c>
      <c r="B548" s="163">
        <v>43659</v>
      </c>
      <c r="C548" s="164">
        <f t="shared" si="346"/>
        <v>7</v>
      </c>
      <c r="D548" s="165" t="s">
        <v>112</v>
      </c>
      <c r="E548" s="166" t="s">
        <v>16</v>
      </c>
      <c r="F548" s="167" t="str">
        <f>HYPERLINK("https://www.ckvt.cz/hotely/chorvatsko/stredni-dalmacie/omis/hotel-brzet","Hotel BRZET")</f>
        <v>Hotel BRZET</v>
      </c>
      <c r="G548" s="166" t="s">
        <v>5</v>
      </c>
      <c r="H548" s="166" t="s">
        <v>136</v>
      </c>
      <c r="I548" s="166" t="s">
        <v>33</v>
      </c>
      <c r="J548" s="168">
        <f t="shared" si="347"/>
        <v>0.1740644038294169</v>
      </c>
      <c r="K548" s="169">
        <v>9490</v>
      </c>
      <c r="L548" s="70">
        <f t="shared" si="321"/>
        <v>11690</v>
      </c>
      <c r="M548" s="70">
        <f t="shared" si="316"/>
        <v>14480</v>
      </c>
      <c r="N548" s="87">
        <f t="shared" si="317"/>
        <v>19480</v>
      </c>
      <c r="O548" s="27">
        <v>11490</v>
      </c>
      <c r="P548" s="37">
        <f t="shared" si="348"/>
        <v>372.15686274509807</v>
      </c>
      <c r="Q548" s="38">
        <f t="shared" si="349"/>
        <v>1611.4790286975717</v>
      </c>
      <c r="R548" s="38">
        <f t="shared" si="350"/>
        <v>1661.4790286975717</v>
      </c>
      <c r="S548" s="18">
        <v>36.1</v>
      </c>
      <c r="T548" s="66">
        <v>1</v>
      </c>
      <c r="U548" s="67">
        <v>1</v>
      </c>
      <c r="W548" s="23">
        <v>2200</v>
      </c>
      <c r="X548">
        <v>4990</v>
      </c>
      <c r="Y548" s="23">
        <v>9990</v>
      </c>
    </row>
    <row r="549" spans="1:26" customFormat="1" hidden="1" x14ac:dyDescent="0.3">
      <c r="A549" s="170">
        <v>43652</v>
      </c>
      <c r="B549" s="171">
        <v>43659</v>
      </c>
      <c r="C549" s="172">
        <f t="shared" si="346"/>
        <v>7</v>
      </c>
      <c r="D549" s="173" t="s">
        <v>112</v>
      </c>
      <c r="E549" s="174" t="s">
        <v>16</v>
      </c>
      <c r="F549" s="175" t="str">
        <f>HYPERLINK("https://www.ckvt.cz/hotely/chorvatsko/stredni-dalmacie/omis/hotel-brzet","Hotel BRZET")</f>
        <v>Hotel BRZET</v>
      </c>
      <c r="G549" s="174" t="s">
        <v>5</v>
      </c>
      <c r="H549" s="174" t="s">
        <v>136</v>
      </c>
      <c r="I549" s="174" t="s">
        <v>32</v>
      </c>
      <c r="J549" s="176">
        <f t="shared" si="347"/>
        <v>0.20850708924103423</v>
      </c>
      <c r="K549" s="212">
        <v>9490</v>
      </c>
      <c r="L549" s="79">
        <f t="shared" si="321"/>
        <v>11690</v>
      </c>
      <c r="M549" s="79">
        <f t="shared" si="316"/>
        <v>14480</v>
      </c>
      <c r="N549" s="88">
        <f t="shared" si="317"/>
        <v>19480</v>
      </c>
      <c r="O549" s="3">
        <v>11990</v>
      </c>
      <c r="P549" s="6">
        <f t="shared" si="348"/>
        <v>372.15686274509807</v>
      </c>
      <c r="Q549" s="7">
        <f t="shared" si="349"/>
        <v>1611.4790286975717</v>
      </c>
      <c r="R549" s="38">
        <f t="shared" si="350"/>
        <v>1661.4790286975717</v>
      </c>
      <c r="S549" s="18">
        <v>36.200000000000003</v>
      </c>
      <c r="T549" s="69">
        <v>6</v>
      </c>
      <c r="U549" s="68">
        <v>3</v>
      </c>
      <c r="W549">
        <v>2200</v>
      </c>
      <c r="X549">
        <v>4990</v>
      </c>
      <c r="Y549" s="23">
        <v>9990</v>
      </c>
      <c r="Z549" s="23"/>
    </row>
    <row r="550" spans="1:26" x14ac:dyDescent="0.3">
      <c r="A550" s="94">
        <v>43652</v>
      </c>
      <c r="B550" s="51">
        <v>43659</v>
      </c>
      <c r="C550" s="33">
        <f>B550-A550</f>
        <v>7</v>
      </c>
      <c r="D550" s="64" t="s">
        <v>112</v>
      </c>
      <c r="E550" s="40" t="s">
        <v>17</v>
      </c>
      <c r="F550" s="154" t="str">
        <f>HYPERLINK("https://www.ckvt.cz/hotely/chorvatsko/stredni-dalmacie/baska-voda/rodinne-bungalovy-neptun-klub-baska-voda","Rodinné bung. BAŠKA VODA")</f>
        <v>Rodinné bung. BAŠKA VODA</v>
      </c>
      <c r="G550" s="40" t="s">
        <v>29</v>
      </c>
      <c r="H550" s="40" t="s">
        <v>137</v>
      </c>
      <c r="I550" s="40" t="s">
        <v>117</v>
      </c>
      <c r="J550" s="99">
        <f>1-(K550/O550)</f>
        <v>0.1740644038294169</v>
      </c>
      <c r="K550" s="210">
        <v>9490</v>
      </c>
      <c r="L550" s="34">
        <f t="shared" si="321"/>
        <v>11690</v>
      </c>
      <c r="M550" s="34">
        <f t="shared" ref="M550:M557" si="377">K550+X550</f>
        <v>14480</v>
      </c>
      <c r="N550" s="52">
        <f t="shared" ref="N550:N557" si="378">K550+Y550</f>
        <v>19480</v>
      </c>
      <c r="O550" s="27">
        <v>11490</v>
      </c>
      <c r="P550" s="37">
        <f t="shared" ref="P550:P557" si="379">K550/25.5</f>
        <v>372.15686274509807</v>
      </c>
      <c r="Q550" s="38">
        <f t="shared" ref="Q550:Q557" si="380">K550/5.889</f>
        <v>1611.4790286975717</v>
      </c>
      <c r="R550" s="38">
        <f>(C550+1)*6.25+Q550</f>
        <v>1661.4790286975717</v>
      </c>
      <c r="S550" s="18">
        <v>33.1</v>
      </c>
      <c r="T550" s="65" t="s">
        <v>126</v>
      </c>
      <c r="U550" s="65" t="s">
        <v>126</v>
      </c>
      <c r="W550" s="23">
        <v>2200</v>
      </c>
      <c r="X550">
        <v>4990</v>
      </c>
      <c r="Y550" s="23">
        <v>9990</v>
      </c>
    </row>
    <row r="551" spans="1:26" hidden="1" x14ac:dyDescent="0.3">
      <c r="A551" s="162">
        <v>43652</v>
      </c>
      <c r="B551" s="163">
        <v>43659</v>
      </c>
      <c r="C551" s="164">
        <f>B551-A551</f>
        <v>7</v>
      </c>
      <c r="D551" s="165" t="s">
        <v>112</v>
      </c>
      <c r="E551" s="166" t="s">
        <v>17</v>
      </c>
      <c r="F551" s="167" t="str">
        <f>HYPERLINK("https://www.ckvt.cz/hotely/chorvatsko/stredni-dalmacie/baska-voda/rodinne-bungalovy-neptun-klub-baska-voda","Rodinné bung. BAŠKA VODA")</f>
        <v>Rodinné bung. BAŠKA VODA</v>
      </c>
      <c r="G551" s="166" t="s">
        <v>29</v>
      </c>
      <c r="H551" s="166" t="s">
        <v>137</v>
      </c>
      <c r="I551" s="166" t="s">
        <v>30</v>
      </c>
      <c r="J551" s="168">
        <f>1-(K551/O551)</f>
        <v>0.1740644038294169</v>
      </c>
      <c r="K551" s="169">
        <v>9490</v>
      </c>
      <c r="L551" s="70">
        <f t="shared" si="321"/>
        <v>11690</v>
      </c>
      <c r="M551" s="70">
        <f t="shared" si="377"/>
        <v>14480</v>
      </c>
      <c r="N551" s="87">
        <f t="shared" si="378"/>
        <v>19480</v>
      </c>
      <c r="O551" s="27">
        <v>11490</v>
      </c>
      <c r="P551" s="37">
        <f t="shared" si="379"/>
        <v>372.15686274509807</v>
      </c>
      <c r="Q551" s="38">
        <f t="shared" si="380"/>
        <v>1611.4790286975717</v>
      </c>
      <c r="R551" s="38">
        <f>(C551+1)*6.25+Q551</f>
        <v>1661.4790286975717</v>
      </c>
      <c r="S551" s="18">
        <v>33.1</v>
      </c>
      <c r="T551" s="66">
        <v>23</v>
      </c>
      <c r="U551" s="67">
        <v>23</v>
      </c>
      <c r="W551" s="23">
        <v>2200</v>
      </c>
      <c r="X551">
        <v>4990</v>
      </c>
      <c r="Y551" s="23">
        <v>9990</v>
      </c>
    </row>
    <row r="552" spans="1:26" hidden="1" x14ac:dyDescent="0.3">
      <c r="A552" s="162">
        <v>43652</v>
      </c>
      <c r="B552" s="163">
        <v>43659</v>
      </c>
      <c r="C552" s="164">
        <f>B552-A552</f>
        <v>7</v>
      </c>
      <c r="D552" s="165" t="s">
        <v>112</v>
      </c>
      <c r="E552" s="166" t="s">
        <v>17</v>
      </c>
      <c r="F552" s="167" t="str">
        <f>HYPERLINK("https://www.ckvt.cz/hotely/chorvatsko/stredni-dalmacie/baska-voda/rodinne-bungalovy-neptun-klub-baska-voda","Rodinné bung. BAŠKA VODA")</f>
        <v>Rodinné bung. BAŠKA VODA</v>
      </c>
      <c r="G552" s="166" t="s">
        <v>29</v>
      </c>
      <c r="H552" s="166" t="s">
        <v>137</v>
      </c>
      <c r="I552" s="166" t="s">
        <v>43</v>
      </c>
      <c r="J552" s="168">
        <f>1-(K552/O552)</f>
        <v>0.16012810248198561</v>
      </c>
      <c r="K552" s="169">
        <v>10490</v>
      </c>
      <c r="L552" s="70">
        <f t="shared" si="321"/>
        <v>12690</v>
      </c>
      <c r="M552" s="70">
        <f t="shared" si="377"/>
        <v>15480</v>
      </c>
      <c r="N552" s="87">
        <f t="shared" si="378"/>
        <v>20480</v>
      </c>
      <c r="O552" s="27">
        <v>12490</v>
      </c>
      <c r="P552" s="37">
        <f t="shared" si="379"/>
        <v>411.37254901960785</v>
      </c>
      <c r="Q552" s="38">
        <f t="shared" si="380"/>
        <v>1781.2871455255561</v>
      </c>
      <c r="R552" s="38">
        <f>(C552+1)*6.25+Q552</f>
        <v>1831.2871455255561</v>
      </c>
      <c r="S552" s="18">
        <v>33.200000000000003</v>
      </c>
      <c r="T552" s="66">
        <v>18</v>
      </c>
      <c r="U552" s="67">
        <v>18</v>
      </c>
      <c r="W552" s="23">
        <v>2200</v>
      </c>
      <c r="X552">
        <v>4990</v>
      </c>
      <c r="Y552" s="23">
        <v>9990</v>
      </c>
    </row>
    <row r="553" spans="1:26" customFormat="1" hidden="1" x14ac:dyDescent="0.3">
      <c r="A553" s="170">
        <v>43652</v>
      </c>
      <c r="B553" s="171">
        <v>43659</v>
      </c>
      <c r="C553" s="172">
        <f>B553-A553</f>
        <v>7</v>
      </c>
      <c r="D553" s="173" t="s">
        <v>112</v>
      </c>
      <c r="E553" s="174" t="s">
        <v>17</v>
      </c>
      <c r="F553" s="175" t="str">
        <f>HYPERLINK("https://www.ckvt.cz/hotely/chorvatsko/stredni-dalmacie/baska-voda/rodinne-bungalovy-neptun-klub-baska-voda","Rodinné bung. BAŠKA VODA")</f>
        <v>Rodinné bung. BAŠKA VODA</v>
      </c>
      <c r="G553" s="174" t="s">
        <v>29</v>
      </c>
      <c r="H553" s="174" t="s">
        <v>137</v>
      </c>
      <c r="I553" s="174" t="s">
        <v>44</v>
      </c>
      <c r="J553" s="176">
        <f>1-(K553/O553)</f>
        <v>0.15396458814472669</v>
      </c>
      <c r="K553" s="212">
        <v>10990</v>
      </c>
      <c r="L553" s="79">
        <f t="shared" si="321"/>
        <v>13190</v>
      </c>
      <c r="M553" s="79">
        <f t="shared" si="377"/>
        <v>15980</v>
      </c>
      <c r="N553" s="88">
        <f t="shared" si="378"/>
        <v>20980</v>
      </c>
      <c r="O553" s="27">
        <v>12990</v>
      </c>
      <c r="P553" s="6">
        <f t="shared" si="379"/>
        <v>430.98039215686276</v>
      </c>
      <c r="Q553" s="7">
        <f t="shared" si="380"/>
        <v>1866.1912039395481</v>
      </c>
      <c r="R553" s="38">
        <f>(C553+1)*6.25+Q553</f>
        <v>1916.1912039395481</v>
      </c>
      <c r="S553" s="18">
        <v>33.4</v>
      </c>
      <c r="T553" s="69">
        <v>14</v>
      </c>
      <c r="U553" s="68">
        <v>14</v>
      </c>
      <c r="W553">
        <v>2200</v>
      </c>
      <c r="X553">
        <v>4990</v>
      </c>
      <c r="Y553" s="23">
        <v>9990</v>
      </c>
      <c r="Z553" s="23"/>
    </row>
    <row r="554" spans="1:26" hidden="1" x14ac:dyDescent="0.3">
      <c r="A554" s="162">
        <v>43652</v>
      </c>
      <c r="B554" s="163">
        <v>43659</v>
      </c>
      <c r="C554" s="164">
        <f>B554-A554</f>
        <v>7</v>
      </c>
      <c r="D554" s="165" t="s">
        <v>112</v>
      </c>
      <c r="E554" s="166" t="s">
        <v>17</v>
      </c>
      <c r="F554" s="167" t="str">
        <f>HYPERLINK("https://www.ckvt.cz/hotely/chorvatsko/stredni-dalmacie/baska-voda/rodinne-bungalovy-neptun-klub-baska-voda","Rodinné bung. BAŠKA VODA")</f>
        <v>Rodinné bung. BAŠKA VODA</v>
      </c>
      <c r="G554" s="166" t="s">
        <v>29</v>
      </c>
      <c r="H554" s="166" t="s">
        <v>137</v>
      </c>
      <c r="I554" s="166" t="s">
        <v>45</v>
      </c>
      <c r="J554" s="168">
        <f>1-(K554/O554)</f>
        <v>0.14295925661186559</v>
      </c>
      <c r="K554" s="169">
        <v>11990</v>
      </c>
      <c r="L554" s="70">
        <f t="shared" ref="L554:L583" si="381">K554+W554</f>
        <v>14190</v>
      </c>
      <c r="M554" s="70">
        <f t="shared" si="377"/>
        <v>16980</v>
      </c>
      <c r="N554" s="87">
        <f t="shared" si="378"/>
        <v>21980</v>
      </c>
      <c r="O554" s="27">
        <v>13990</v>
      </c>
      <c r="P554" s="37">
        <f t="shared" si="379"/>
        <v>470.19607843137254</v>
      </c>
      <c r="Q554" s="38">
        <f t="shared" si="380"/>
        <v>2035.9993207675327</v>
      </c>
      <c r="R554" s="38">
        <f>(C554+1)*6.25+Q554</f>
        <v>2085.9993207675325</v>
      </c>
      <c r="S554" s="18">
        <v>33.5</v>
      </c>
      <c r="T554" s="66">
        <v>6</v>
      </c>
      <c r="U554" s="67">
        <v>6</v>
      </c>
      <c r="W554" s="23">
        <v>2200</v>
      </c>
      <c r="X554">
        <v>4990</v>
      </c>
      <c r="Y554" s="23">
        <v>9990</v>
      </c>
    </row>
    <row r="555" spans="1:26" x14ac:dyDescent="0.3">
      <c r="A555" s="94">
        <v>43652</v>
      </c>
      <c r="B555" s="51">
        <v>43659</v>
      </c>
      <c r="C555" s="33">
        <f t="shared" ref="C555:C578" si="382">B555-A555</f>
        <v>7</v>
      </c>
      <c r="D555" s="64" t="s">
        <v>112</v>
      </c>
      <c r="E555" s="40" t="s">
        <v>20</v>
      </c>
      <c r="F555" s="154" t="str">
        <f>HYPERLINK("https://www.ckvt.cz/hotely/chorvatsko/stredni-dalmacie/gradac/depandance-laguna-b","Depandance LAGUNA B")</f>
        <v>Depandance LAGUNA B</v>
      </c>
      <c r="G555" s="40" t="s">
        <v>29</v>
      </c>
      <c r="H555" s="40" t="s">
        <v>137</v>
      </c>
      <c r="I555" s="40" t="s">
        <v>117</v>
      </c>
      <c r="J555" s="99">
        <f t="shared" ref="J555:J578" si="383">1-(K555/O555)</f>
        <v>0.1740644038294169</v>
      </c>
      <c r="K555" s="210">
        <v>9490</v>
      </c>
      <c r="L555" s="34">
        <f t="shared" si="381"/>
        <v>11690</v>
      </c>
      <c r="M555" s="34">
        <f t="shared" si="377"/>
        <v>14480</v>
      </c>
      <c r="N555" s="52">
        <f t="shared" si="378"/>
        <v>19480</v>
      </c>
      <c r="O555" s="27">
        <v>11490</v>
      </c>
      <c r="P555" s="37">
        <f t="shared" si="379"/>
        <v>372.15686274509807</v>
      </c>
      <c r="Q555" s="38">
        <f t="shared" si="380"/>
        <v>1611.4790286975717</v>
      </c>
      <c r="R555" s="38">
        <f t="shared" ref="R555:R578" si="384">(C555+1)*6.25+Q555</f>
        <v>1661.4790286975717</v>
      </c>
      <c r="S555" s="20">
        <v>32.1</v>
      </c>
      <c r="T555" s="65" t="s">
        <v>126</v>
      </c>
      <c r="U555" s="65" t="s">
        <v>126</v>
      </c>
      <c r="W555" s="23">
        <v>2200</v>
      </c>
      <c r="X555">
        <v>4990</v>
      </c>
      <c r="Y555" s="23">
        <v>9990</v>
      </c>
    </row>
    <row r="556" spans="1:26" hidden="1" x14ac:dyDescent="0.3">
      <c r="A556" s="162">
        <v>43652</v>
      </c>
      <c r="B556" s="163">
        <v>43659</v>
      </c>
      <c r="C556" s="164">
        <f t="shared" si="382"/>
        <v>7</v>
      </c>
      <c r="D556" s="165" t="s">
        <v>112</v>
      </c>
      <c r="E556" s="166" t="s">
        <v>20</v>
      </c>
      <c r="F556" s="167" t="str">
        <f>HYPERLINK("https://www.ckvt.cz/hotely/chorvatsko/stredni-dalmacie/gradac/depandance-laguna-b","Depandance LAGUNA B")</f>
        <v>Depandance LAGUNA B</v>
      </c>
      <c r="G556" s="166" t="s">
        <v>29</v>
      </c>
      <c r="H556" s="166" t="s">
        <v>137</v>
      </c>
      <c r="I556" s="166" t="s">
        <v>36</v>
      </c>
      <c r="J556" s="168">
        <f t="shared" si="383"/>
        <v>0.20850708924103423</v>
      </c>
      <c r="K556" s="169">
        <v>9490</v>
      </c>
      <c r="L556" s="70">
        <f t="shared" si="381"/>
        <v>11690</v>
      </c>
      <c r="M556" s="70">
        <f t="shared" si="377"/>
        <v>14480</v>
      </c>
      <c r="N556" s="87">
        <f t="shared" si="378"/>
        <v>19480</v>
      </c>
      <c r="O556" s="27">
        <v>11990</v>
      </c>
      <c r="P556" s="37">
        <f t="shared" si="379"/>
        <v>372.15686274509807</v>
      </c>
      <c r="Q556" s="38">
        <f t="shared" si="380"/>
        <v>1611.4790286975717</v>
      </c>
      <c r="R556" s="38">
        <f t="shared" si="384"/>
        <v>1661.4790286975717</v>
      </c>
      <c r="S556" s="20">
        <v>32.1</v>
      </c>
      <c r="T556" s="67">
        <v>2</v>
      </c>
      <c r="U556" s="67">
        <v>2</v>
      </c>
      <c r="V556" s="23">
        <v>9290</v>
      </c>
      <c r="W556" s="23">
        <v>2200</v>
      </c>
      <c r="X556">
        <v>4990</v>
      </c>
      <c r="Y556" s="23">
        <v>9990</v>
      </c>
    </row>
    <row r="557" spans="1:26" hidden="1" x14ac:dyDescent="0.3">
      <c r="A557" s="162">
        <v>43652</v>
      </c>
      <c r="B557" s="163">
        <v>43659</v>
      </c>
      <c r="C557" s="164">
        <f t="shared" si="382"/>
        <v>7</v>
      </c>
      <c r="D557" s="165" t="s">
        <v>112</v>
      </c>
      <c r="E557" s="166" t="s">
        <v>20</v>
      </c>
      <c r="F557" s="167" t="str">
        <f>HYPERLINK("https://www.ckvt.cz/hotely/chorvatsko/stredni-dalmacie/gradac/depandance-laguna-b","Depandance LAGUNA B")</f>
        <v>Depandance LAGUNA B</v>
      </c>
      <c r="G557" s="166" t="s">
        <v>29</v>
      </c>
      <c r="H557" s="166" t="s">
        <v>137</v>
      </c>
      <c r="I557" s="166" t="s">
        <v>33</v>
      </c>
      <c r="J557" s="168">
        <f t="shared" si="383"/>
        <v>0.1740644038294169</v>
      </c>
      <c r="K557" s="169">
        <v>9490</v>
      </c>
      <c r="L557" s="70">
        <f t="shared" si="381"/>
        <v>11690</v>
      </c>
      <c r="M557" s="70">
        <f t="shared" si="377"/>
        <v>14480</v>
      </c>
      <c r="N557" s="87">
        <f t="shared" si="378"/>
        <v>19480</v>
      </c>
      <c r="O557" s="27">
        <v>11490</v>
      </c>
      <c r="P557" s="37">
        <f t="shared" si="379"/>
        <v>372.15686274509807</v>
      </c>
      <c r="Q557" s="38">
        <f t="shared" si="380"/>
        <v>1611.4790286975717</v>
      </c>
      <c r="R557" s="38">
        <f t="shared" si="384"/>
        <v>1661.4790286975717</v>
      </c>
      <c r="S557" s="20">
        <v>32.200000000000003</v>
      </c>
      <c r="T557" s="67">
        <v>9</v>
      </c>
      <c r="U557" s="67">
        <v>8</v>
      </c>
      <c r="W557" s="23">
        <v>2200</v>
      </c>
      <c r="X557">
        <v>4990</v>
      </c>
      <c r="Y557" s="23">
        <v>9990</v>
      </c>
    </row>
    <row r="558" spans="1:26" x14ac:dyDescent="0.3">
      <c r="A558" s="94">
        <v>43652</v>
      </c>
      <c r="B558" s="51">
        <v>43659</v>
      </c>
      <c r="C558" s="33">
        <f t="shared" ref="C558:C560" si="385">B558-A558</f>
        <v>7</v>
      </c>
      <c r="D558" s="64" t="s">
        <v>112</v>
      </c>
      <c r="E558" s="40" t="s">
        <v>20</v>
      </c>
      <c r="F558" s="154" t="str">
        <f>HYPERLINK("https://www.ckvt.cz/hotely/chorvatsko/stredni-dalmacie/gradac/depandance-laguna-a","Depandance LAGUNA A")</f>
        <v>Depandance LAGUNA A</v>
      </c>
      <c r="G558" s="40" t="s">
        <v>29</v>
      </c>
      <c r="H558" s="40" t="s">
        <v>137</v>
      </c>
      <c r="I558" s="40" t="s">
        <v>117</v>
      </c>
      <c r="J558" s="99">
        <f t="shared" ref="J558:J560" si="386">1-(K558/O558)</f>
        <v>0.20850708924103423</v>
      </c>
      <c r="K558" s="210">
        <v>9490</v>
      </c>
      <c r="L558" s="34">
        <f t="shared" ref="L558:L560" si="387">K558+W558</f>
        <v>11690</v>
      </c>
      <c r="M558" s="34">
        <f t="shared" ref="M558:M560" si="388">K558+X558</f>
        <v>14480</v>
      </c>
      <c r="N558" s="52">
        <f t="shared" ref="N558:N560" si="389">K558+Y558</f>
        <v>19480</v>
      </c>
      <c r="O558" s="27">
        <v>11990</v>
      </c>
      <c r="P558" s="37">
        <f t="shared" ref="P558:P560" si="390">K558/25.5</f>
        <v>372.15686274509807</v>
      </c>
      <c r="Q558" s="38">
        <f t="shared" ref="Q558:Q560" si="391">K558/5.889</f>
        <v>1611.4790286975717</v>
      </c>
      <c r="R558" s="38">
        <f t="shared" ref="R558:R560" si="392">(C558+1)*6.25+Q558</f>
        <v>1661.4790286975717</v>
      </c>
      <c r="S558" s="20">
        <v>34.1</v>
      </c>
      <c r="T558" s="65" t="s">
        <v>126</v>
      </c>
      <c r="U558" s="65" t="s">
        <v>126</v>
      </c>
      <c r="W558" s="23">
        <v>2200</v>
      </c>
      <c r="X558">
        <v>4990</v>
      </c>
      <c r="Y558" s="23">
        <v>9990</v>
      </c>
    </row>
    <row r="559" spans="1:26" hidden="1" x14ac:dyDescent="0.3">
      <c r="A559" s="162">
        <v>43652</v>
      </c>
      <c r="B559" s="163">
        <v>43659</v>
      </c>
      <c r="C559" s="164">
        <f t="shared" si="385"/>
        <v>7</v>
      </c>
      <c r="D559" s="165" t="s">
        <v>112</v>
      </c>
      <c r="E559" s="166" t="s">
        <v>20</v>
      </c>
      <c r="F559" s="167" t="str">
        <f>HYPERLINK("https://www.ckvt.cz/hotely/chorvatsko/stredni-dalmacie/gradac/depandance-laguna-a","Depandance LAGUNA A")</f>
        <v>Depandance LAGUNA A</v>
      </c>
      <c r="G559" s="166" t="s">
        <v>29</v>
      </c>
      <c r="H559" s="166" t="s">
        <v>137</v>
      </c>
      <c r="I559" s="166" t="s">
        <v>33</v>
      </c>
      <c r="J559" s="168">
        <f t="shared" si="386"/>
        <v>0.20850708924103423</v>
      </c>
      <c r="K559" s="169">
        <v>9490</v>
      </c>
      <c r="L559" s="70">
        <f t="shared" si="387"/>
        <v>11690</v>
      </c>
      <c r="M559" s="70">
        <f t="shared" si="388"/>
        <v>14480</v>
      </c>
      <c r="N559" s="87">
        <f t="shared" si="389"/>
        <v>19480</v>
      </c>
      <c r="O559" s="27">
        <v>11990</v>
      </c>
      <c r="P559" s="37">
        <f t="shared" si="390"/>
        <v>372.15686274509807</v>
      </c>
      <c r="Q559" s="38">
        <f t="shared" si="391"/>
        <v>1611.4790286975717</v>
      </c>
      <c r="R559" s="38">
        <f t="shared" si="392"/>
        <v>1661.4790286975717</v>
      </c>
      <c r="S559" s="20">
        <v>34.1</v>
      </c>
      <c r="T559" s="67">
        <v>11</v>
      </c>
      <c r="U559" s="67">
        <v>11</v>
      </c>
      <c r="V559" s="23">
        <v>9290</v>
      </c>
      <c r="W559" s="23">
        <v>2200</v>
      </c>
      <c r="X559">
        <v>4990</v>
      </c>
      <c r="Y559" s="23">
        <v>9990</v>
      </c>
    </row>
    <row r="560" spans="1:26" hidden="1" x14ac:dyDescent="0.3">
      <c r="A560" s="162">
        <v>43652</v>
      </c>
      <c r="B560" s="163">
        <v>43659</v>
      </c>
      <c r="C560" s="164">
        <f t="shared" si="385"/>
        <v>7</v>
      </c>
      <c r="D560" s="165" t="s">
        <v>112</v>
      </c>
      <c r="E560" s="166" t="s">
        <v>20</v>
      </c>
      <c r="F560" s="167" t="str">
        <f>HYPERLINK("https://www.ckvt.cz/hotely/chorvatsko/stredni-dalmacie/gradac/depandance-laguna-a","Depandance LAGUNA A")</f>
        <v>Depandance LAGUNA A</v>
      </c>
      <c r="G560" s="166" t="s">
        <v>29</v>
      </c>
      <c r="H560" s="166" t="s">
        <v>137</v>
      </c>
      <c r="I560" s="166" t="s">
        <v>32</v>
      </c>
      <c r="J560" s="168">
        <f t="shared" si="386"/>
        <v>0.24019215372297842</v>
      </c>
      <c r="K560" s="169">
        <v>9490</v>
      </c>
      <c r="L560" s="70">
        <f t="shared" si="387"/>
        <v>11690</v>
      </c>
      <c r="M560" s="70">
        <f t="shared" si="388"/>
        <v>14480</v>
      </c>
      <c r="N560" s="87">
        <f t="shared" si="389"/>
        <v>19480</v>
      </c>
      <c r="O560" s="27">
        <v>12490</v>
      </c>
      <c r="P560" s="37">
        <f t="shared" si="390"/>
        <v>372.15686274509807</v>
      </c>
      <c r="Q560" s="38">
        <f t="shared" si="391"/>
        <v>1611.4790286975717</v>
      </c>
      <c r="R560" s="38">
        <f t="shared" si="392"/>
        <v>1661.4790286975717</v>
      </c>
      <c r="S560" s="20">
        <v>34.200000000000003</v>
      </c>
      <c r="T560" s="67">
        <v>0</v>
      </c>
      <c r="U560" s="67">
        <v>0</v>
      </c>
      <c r="W560" s="23">
        <v>2200</v>
      </c>
      <c r="X560">
        <v>4990</v>
      </c>
      <c r="Y560" s="23">
        <v>9990</v>
      </c>
    </row>
    <row r="561" spans="1:26" x14ac:dyDescent="0.3">
      <c r="A561" s="94">
        <v>43652</v>
      </c>
      <c r="B561" s="51">
        <v>43659</v>
      </c>
      <c r="C561" s="33">
        <f t="shared" ref="C561:C566" si="393">B561-A561</f>
        <v>7</v>
      </c>
      <c r="D561" s="64" t="s">
        <v>112</v>
      </c>
      <c r="E561" s="40" t="s">
        <v>13</v>
      </c>
      <c r="F561" s="154" t="str">
        <f t="shared" ref="F561:F566" si="394">HYPERLINK("https://www.ckvt.cz/hotely/chorvatsko/ostrov-krk/njivice/hotel-beli-kamik-superior","Hotel BELI KAMIK")</f>
        <v>Hotel BELI KAMIK</v>
      </c>
      <c r="G561" s="40" t="s">
        <v>5</v>
      </c>
      <c r="H561" s="40" t="s">
        <v>136</v>
      </c>
      <c r="I561" s="40" t="s">
        <v>117</v>
      </c>
      <c r="J561" s="99">
        <f t="shared" ref="J561:J566" si="395">1-(K561/O561)</f>
        <v>0.20016012810248196</v>
      </c>
      <c r="K561" s="210">
        <v>9990</v>
      </c>
      <c r="L561" s="34">
        <f t="shared" ref="L561:L566" si="396">K561+W561</f>
        <v>11890</v>
      </c>
      <c r="M561" s="47" t="s">
        <v>99</v>
      </c>
      <c r="N561" s="48" t="s">
        <v>99</v>
      </c>
      <c r="O561" s="36">
        <v>12490</v>
      </c>
      <c r="P561" s="37">
        <f t="shared" ref="P561:P566" si="397">K561/25.5</f>
        <v>391.76470588235293</v>
      </c>
      <c r="Q561" s="38">
        <f t="shared" ref="Q561:Q566" si="398">K561/5.889</f>
        <v>1696.3830871115638</v>
      </c>
      <c r="R561" s="38">
        <f t="shared" ref="R561:R566" si="399">(C561+1)*6.25+Q561</f>
        <v>1746.3830871115638</v>
      </c>
      <c r="S561" s="20">
        <v>40.1</v>
      </c>
      <c r="T561" s="65" t="s">
        <v>126</v>
      </c>
      <c r="U561" s="65" t="s">
        <v>126</v>
      </c>
      <c r="V561" s="23">
        <v>10064</v>
      </c>
      <c r="W561" s="23">
        <v>1900</v>
      </c>
      <c r="X561" s="23" t="s">
        <v>99</v>
      </c>
      <c r="Y561" s="23" t="s">
        <v>99</v>
      </c>
    </row>
    <row r="562" spans="1:26" hidden="1" x14ac:dyDescent="0.3">
      <c r="A562" s="162">
        <v>43652</v>
      </c>
      <c r="B562" s="163">
        <v>43659</v>
      </c>
      <c r="C562" s="164">
        <f t="shared" si="393"/>
        <v>7</v>
      </c>
      <c r="D562" s="165" t="s">
        <v>112</v>
      </c>
      <c r="E562" s="166" t="s">
        <v>13</v>
      </c>
      <c r="F562" s="167" t="str">
        <f t="shared" si="394"/>
        <v>Hotel BELI KAMIK</v>
      </c>
      <c r="G562" s="166" t="s">
        <v>5</v>
      </c>
      <c r="H562" s="166" t="s">
        <v>136</v>
      </c>
      <c r="I562" s="166" t="s">
        <v>104</v>
      </c>
      <c r="J562" s="168">
        <f t="shared" si="395"/>
        <v>0.20016012810248196</v>
      </c>
      <c r="K562" s="169">
        <v>9990</v>
      </c>
      <c r="L562" s="70">
        <f t="shared" si="396"/>
        <v>11890</v>
      </c>
      <c r="M562" s="85" t="s">
        <v>99</v>
      </c>
      <c r="N562" s="86" t="s">
        <v>99</v>
      </c>
      <c r="O562" s="36">
        <v>12490</v>
      </c>
      <c r="P562" s="37">
        <f t="shared" si="397"/>
        <v>391.76470588235293</v>
      </c>
      <c r="Q562" s="38">
        <f t="shared" si="398"/>
        <v>1696.3830871115638</v>
      </c>
      <c r="R562" s="38">
        <f t="shared" si="399"/>
        <v>1746.3830871115638</v>
      </c>
      <c r="S562" s="20">
        <v>40.1</v>
      </c>
      <c r="T562" s="67">
        <v>2</v>
      </c>
      <c r="U562" s="67">
        <v>2</v>
      </c>
      <c r="W562" s="23">
        <v>1900</v>
      </c>
      <c r="X562" s="23" t="s">
        <v>99</v>
      </c>
      <c r="Y562" s="23" t="s">
        <v>99</v>
      </c>
    </row>
    <row r="563" spans="1:26" hidden="1" x14ac:dyDescent="0.3">
      <c r="A563" s="162">
        <v>43652</v>
      </c>
      <c r="B563" s="163">
        <v>43659</v>
      </c>
      <c r="C563" s="164">
        <f t="shared" si="393"/>
        <v>7</v>
      </c>
      <c r="D563" s="165" t="s">
        <v>112</v>
      </c>
      <c r="E563" s="166" t="s">
        <v>13</v>
      </c>
      <c r="F563" s="167" t="str">
        <f t="shared" si="394"/>
        <v>Hotel BELI KAMIK</v>
      </c>
      <c r="G563" s="166" t="s">
        <v>5</v>
      </c>
      <c r="H563" s="166" t="s">
        <v>136</v>
      </c>
      <c r="I563" s="166" t="s">
        <v>55</v>
      </c>
      <c r="J563" s="168">
        <f t="shared" si="395"/>
        <v>2.3455824863174324E-2</v>
      </c>
      <c r="K563" s="169">
        <v>12490</v>
      </c>
      <c r="L563" s="70">
        <f t="shared" si="396"/>
        <v>14390</v>
      </c>
      <c r="M563" s="85" t="s">
        <v>99</v>
      </c>
      <c r="N563" s="86" t="s">
        <v>99</v>
      </c>
      <c r="O563" s="36">
        <v>12790</v>
      </c>
      <c r="P563" s="37">
        <f t="shared" si="397"/>
        <v>489.80392156862746</v>
      </c>
      <c r="Q563" s="38">
        <f t="shared" si="398"/>
        <v>2120.903379181525</v>
      </c>
      <c r="R563" s="38">
        <f t="shared" si="399"/>
        <v>2170.903379181525</v>
      </c>
      <c r="S563" s="20">
        <v>40.200000000000003</v>
      </c>
      <c r="T563" s="67">
        <v>0</v>
      </c>
      <c r="U563" s="67">
        <v>0</v>
      </c>
      <c r="W563" s="23">
        <v>1900</v>
      </c>
      <c r="X563" s="23" t="s">
        <v>99</v>
      </c>
      <c r="Y563" s="23" t="s">
        <v>99</v>
      </c>
    </row>
    <row r="564" spans="1:26" hidden="1" x14ac:dyDescent="0.3">
      <c r="A564" s="162">
        <v>43652</v>
      </c>
      <c r="B564" s="163">
        <v>43659</v>
      </c>
      <c r="C564" s="164">
        <f t="shared" si="393"/>
        <v>7</v>
      </c>
      <c r="D564" s="165" t="s">
        <v>112</v>
      </c>
      <c r="E564" s="166" t="s">
        <v>13</v>
      </c>
      <c r="F564" s="167" t="str">
        <f t="shared" si="394"/>
        <v>Hotel BELI KAMIK</v>
      </c>
      <c r="G564" s="166" t="s">
        <v>5</v>
      </c>
      <c r="H564" s="166" t="s">
        <v>136</v>
      </c>
      <c r="I564" s="166" t="s">
        <v>56</v>
      </c>
      <c r="J564" s="168">
        <f t="shared" si="395"/>
        <v>3.8491147036181728E-2</v>
      </c>
      <c r="K564" s="169">
        <v>12490</v>
      </c>
      <c r="L564" s="70">
        <f t="shared" si="396"/>
        <v>14390</v>
      </c>
      <c r="M564" s="85" t="s">
        <v>99</v>
      </c>
      <c r="N564" s="86" t="s">
        <v>99</v>
      </c>
      <c r="O564" s="36">
        <v>12990</v>
      </c>
      <c r="P564" s="37">
        <f t="shared" si="397"/>
        <v>489.80392156862746</v>
      </c>
      <c r="Q564" s="38">
        <f t="shared" si="398"/>
        <v>2120.903379181525</v>
      </c>
      <c r="R564" s="38">
        <f t="shared" si="399"/>
        <v>2170.903379181525</v>
      </c>
      <c r="S564" s="20">
        <v>40.299999999999997</v>
      </c>
      <c r="T564" s="67">
        <v>0</v>
      </c>
      <c r="U564" s="67">
        <v>0</v>
      </c>
      <c r="W564" s="23">
        <v>1900</v>
      </c>
      <c r="X564" s="23" t="s">
        <v>99</v>
      </c>
      <c r="Y564" s="23" t="s">
        <v>99</v>
      </c>
    </row>
    <row r="565" spans="1:26" customFormat="1" hidden="1" x14ac:dyDescent="0.3">
      <c r="A565" s="170">
        <v>43652</v>
      </c>
      <c r="B565" s="171">
        <v>43659</v>
      </c>
      <c r="C565" s="172">
        <f t="shared" si="393"/>
        <v>7</v>
      </c>
      <c r="D565" s="173" t="s">
        <v>112</v>
      </c>
      <c r="E565" s="174" t="s">
        <v>13</v>
      </c>
      <c r="F565" s="175" t="str">
        <f t="shared" si="394"/>
        <v>Hotel BELI KAMIK</v>
      </c>
      <c r="G565" s="174" t="s">
        <v>5</v>
      </c>
      <c r="H565" s="174" t="s">
        <v>136</v>
      </c>
      <c r="I565" s="174" t="s">
        <v>105</v>
      </c>
      <c r="J565" s="176">
        <f t="shared" si="395"/>
        <v>3.8491147036181728E-2</v>
      </c>
      <c r="K565" s="212">
        <v>12490</v>
      </c>
      <c r="L565" s="79">
        <f t="shared" si="396"/>
        <v>14390</v>
      </c>
      <c r="M565" s="83" t="s">
        <v>99</v>
      </c>
      <c r="N565" s="84" t="s">
        <v>99</v>
      </c>
      <c r="O565" s="5">
        <v>12990</v>
      </c>
      <c r="P565" s="6">
        <f t="shared" si="397"/>
        <v>489.80392156862746</v>
      </c>
      <c r="Q565" s="7">
        <f t="shared" si="398"/>
        <v>2120.903379181525</v>
      </c>
      <c r="R565" s="38">
        <f t="shared" si="399"/>
        <v>2170.903379181525</v>
      </c>
      <c r="S565" s="20">
        <v>40.4</v>
      </c>
      <c r="T565" s="68">
        <v>0</v>
      </c>
      <c r="U565" s="68">
        <v>0</v>
      </c>
      <c r="W565">
        <v>1900</v>
      </c>
      <c r="X565" t="s">
        <v>99</v>
      </c>
      <c r="Y565" t="s">
        <v>99</v>
      </c>
      <c r="Z565" s="23"/>
    </row>
    <row r="566" spans="1:26" hidden="1" x14ac:dyDescent="0.3">
      <c r="A566" s="162">
        <v>43652</v>
      </c>
      <c r="B566" s="163">
        <v>43659</v>
      </c>
      <c r="C566" s="164">
        <f t="shared" si="393"/>
        <v>7</v>
      </c>
      <c r="D566" s="165" t="s">
        <v>112</v>
      </c>
      <c r="E566" s="166" t="s">
        <v>13</v>
      </c>
      <c r="F566" s="167" t="str">
        <f t="shared" si="394"/>
        <v>Hotel BELI KAMIK</v>
      </c>
      <c r="G566" s="166" t="s">
        <v>5</v>
      </c>
      <c r="H566" s="166" t="s">
        <v>136</v>
      </c>
      <c r="I566" s="166" t="s">
        <v>106</v>
      </c>
      <c r="J566" s="168">
        <f t="shared" si="395"/>
        <v>3.7064492216456579E-2</v>
      </c>
      <c r="K566" s="169">
        <v>12990</v>
      </c>
      <c r="L566" s="70">
        <f t="shared" si="396"/>
        <v>14890</v>
      </c>
      <c r="M566" s="85" t="s">
        <v>99</v>
      </c>
      <c r="N566" s="86" t="s">
        <v>99</v>
      </c>
      <c r="O566" s="36">
        <v>13490</v>
      </c>
      <c r="P566" s="37">
        <f t="shared" si="397"/>
        <v>509.41176470588238</v>
      </c>
      <c r="Q566" s="38">
        <f t="shared" si="398"/>
        <v>2205.8074375955171</v>
      </c>
      <c r="R566" s="38">
        <f t="shared" si="399"/>
        <v>2255.8074375955171</v>
      </c>
      <c r="S566" s="20">
        <v>40.5</v>
      </c>
      <c r="T566" s="67">
        <v>0</v>
      </c>
      <c r="U566" s="67">
        <v>0</v>
      </c>
      <c r="W566" s="23">
        <v>1900</v>
      </c>
      <c r="X566" s="23" t="s">
        <v>99</v>
      </c>
      <c r="Y566" s="23" t="s">
        <v>99</v>
      </c>
    </row>
    <row r="567" spans="1:26" customFormat="1" x14ac:dyDescent="0.3">
      <c r="A567" s="95">
        <v>43652</v>
      </c>
      <c r="B567" s="4">
        <v>43659</v>
      </c>
      <c r="C567" s="2">
        <f t="shared" si="382"/>
        <v>7</v>
      </c>
      <c r="D567" s="92" t="s">
        <v>112</v>
      </c>
      <c r="E567" s="1" t="s">
        <v>26</v>
      </c>
      <c r="F567" s="155" t="str">
        <f t="shared" ref="F567:F573" si="400">HYPERLINK("https://www.ckvt.cz/hotely/chorvatsko/stredni-dalmacie/drvenik/hotel-antonija","Hotel ANTONIJA")</f>
        <v>Hotel ANTONIJA</v>
      </c>
      <c r="G567" s="1" t="s">
        <v>28</v>
      </c>
      <c r="H567" s="1" t="s">
        <v>136</v>
      </c>
      <c r="I567" s="40" t="s">
        <v>117</v>
      </c>
      <c r="J567" s="100">
        <f t="shared" si="383"/>
        <v>0.21892103205629398</v>
      </c>
      <c r="K567" s="209">
        <v>9990</v>
      </c>
      <c r="L567" s="11">
        <f t="shared" si="381"/>
        <v>12190</v>
      </c>
      <c r="M567" s="11">
        <f t="shared" ref="M567:M578" si="401">K567+X567</f>
        <v>14980</v>
      </c>
      <c r="N567" s="17">
        <f t="shared" ref="N567:N586" si="402">K567+Y567</f>
        <v>19980</v>
      </c>
      <c r="O567" s="3">
        <v>12790</v>
      </c>
      <c r="P567" s="6">
        <f t="shared" ref="P567:P579" si="403">K567/25.5</f>
        <v>391.76470588235293</v>
      </c>
      <c r="Q567" s="7">
        <f t="shared" ref="Q567:Q579" si="404">K567/5.889</f>
        <v>1696.3830871115638</v>
      </c>
      <c r="R567" s="38">
        <f t="shared" si="384"/>
        <v>1746.3830871115638</v>
      </c>
      <c r="S567" s="18">
        <v>37.1</v>
      </c>
      <c r="T567" s="65" t="s">
        <v>126</v>
      </c>
      <c r="U567" s="65" t="s">
        <v>126</v>
      </c>
      <c r="W567">
        <v>2200</v>
      </c>
      <c r="X567">
        <v>4990</v>
      </c>
      <c r="Y567" s="23">
        <v>9990</v>
      </c>
      <c r="Z567" s="23"/>
    </row>
    <row r="568" spans="1:26" customFormat="1" hidden="1" x14ac:dyDescent="0.3">
      <c r="A568" s="170">
        <v>43652</v>
      </c>
      <c r="B568" s="171">
        <v>43659</v>
      </c>
      <c r="C568" s="172">
        <f t="shared" si="382"/>
        <v>7</v>
      </c>
      <c r="D568" s="173" t="s">
        <v>112</v>
      </c>
      <c r="E568" s="174" t="s">
        <v>26</v>
      </c>
      <c r="F568" s="175" t="str">
        <f t="shared" si="400"/>
        <v>Hotel ANTONIJA</v>
      </c>
      <c r="G568" s="174" t="s">
        <v>28</v>
      </c>
      <c r="H568" s="174" t="s">
        <v>136</v>
      </c>
      <c r="I568" s="174" t="s">
        <v>85</v>
      </c>
      <c r="J568" s="176">
        <f t="shared" si="383"/>
        <v>0.21892103205629398</v>
      </c>
      <c r="K568" s="212">
        <v>9990</v>
      </c>
      <c r="L568" s="79">
        <f t="shared" si="381"/>
        <v>12190</v>
      </c>
      <c r="M568" s="79">
        <f t="shared" si="401"/>
        <v>14980</v>
      </c>
      <c r="N568" s="88">
        <f t="shared" si="402"/>
        <v>19980</v>
      </c>
      <c r="O568" s="3">
        <v>12790</v>
      </c>
      <c r="P568" s="6">
        <f t="shared" si="403"/>
        <v>391.76470588235293</v>
      </c>
      <c r="Q568" s="7">
        <f t="shared" si="404"/>
        <v>1696.3830871115638</v>
      </c>
      <c r="R568" s="38">
        <f t="shared" si="384"/>
        <v>1746.3830871115638</v>
      </c>
      <c r="S568" s="18">
        <v>37.1</v>
      </c>
      <c r="T568" s="65">
        <v>1</v>
      </c>
      <c r="U568" s="65">
        <v>1</v>
      </c>
      <c r="W568">
        <v>2200</v>
      </c>
      <c r="X568">
        <v>4990</v>
      </c>
      <c r="Y568" s="23">
        <v>9990</v>
      </c>
      <c r="Z568" s="23"/>
    </row>
    <row r="569" spans="1:26" hidden="1" x14ac:dyDescent="0.3">
      <c r="A569" s="162">
        <v>43652</v>
      </c>
      <c r="B569" s="163">
        <v>43659</v>
      </c>
      <c r="C569" s="164">
        <f t="shared" si="382"/>
        <v>7</v>
      </c>
      <c r="D569" s="165" t="s">
        <v>112</v>
      </c>
      <c r="E569" s="166" t="s">
        <v>26</v>
      </c>
      <c r="F569" s="167" t="str">
        <f t="shared" si="400"/>
        <v>Hotel ANTONIJA</v>
      </c>
      <c r="G569" s="166" t="s">
        <v>28</v>
      </c>
      <c r="H569" s="166" t="s">
        <v>136</v>
      </c>
      <c r="I569" s="166" t="s">
        <v>86</v>
      </c>
      <c r="J569" s="168">
        <f t="shared" si="383"/>
        <v>0.23094688221709003</v>
      </c>
      <c r="K569" s="169">
        <v>9990</v>
      </c>
      <c r="L569" s="70">
        <f t="shared" si="381"/>
        <v>12190</v>
      </c>
      <c r="M569" s="70">
        <f t="shared" si="401"/>
        <v>14980</v>
      </c>
      <c r="N569" s="87">
        <f t="shared" si="402"/>
        <v>19980</v>
      </c>
      <c r="O569" s="27">
        <v>12990</v>
      </c>
      <c r="P569" s="37">
        <f t="shared" si="403"/>
        <v>391.76470588235293</v>
      </c>
      <c r="Q569" s="38">
        <f t="shared" si="404"/>
        <v>1696.3830871115638</v>
      </c>
      <c r="R569" s="38">
        <f t="shared" si="384"/>
        <v>1746.3830871115638</v>
      </c>
      <c r="S569" s="18">
        <v>37.200000000000003</v>
      </c>
      <c r="T569" s="69">
        <v>3</v>
      </c>
      <c r="U569" s="68">
        <v>3</v>
      </c>
      <c r="W569" s="23">
        <v>2200</v>
      </c>
      <c r="X569">
        <v>4990</v>
      </c>
      <c r="Y569" s="23">
        <v>9990</v>
      </c>
    </row>
    <row r="570" spans="1:26" customFormat="1" hidden="1" x14ac:dyDescent="0.3">
      <c r="A570" s="170">
        <v>43652</v>
      </c>
      <c r="B570" s="171">
        <v>43659</v>
      </c>
      <c r="C570" s="172">
        <f t="shared" si="382"/>
        <v>7</v>
      </c>
      <c r="D570" s="173" t="s">
        <v>112</v>
      </c>
      <c r="E570" s="174" t="s">
        <v>26</v>
      </c>
      <c r="F570" s="175" t="str">
        <f t="shared" si="400"/>
        <v>Hotel ANTONIJA</v>
      </c>
      <c r="G570" s="174" t="s">
        <v>28</v>
      </c>
      <c r="H570" s="174" t="s">
        <v>136</v>
      </c>
      <c r="I570" s="174" t="s">
        <v>87</v>
      </c>
      <c r="J570" s="176">
        <f t="shared" si="383"/>
        <v>0.28591851322373119</v>
      </c>
      <c r="K570" s="212">
        <v>9990</v>
      </c>
      <c r="L570" s="79">
        <f t="shared" si="381"/>
        <v>12190</v>
      </c>
      <c r="M570" s="79">
        <f t="shared" si="401"/>
        <v>14980</v>
      </c>
      <c r="N570" s="88">
        <f t="shared" si="402"/>
        <v>19980</v>
      </c>
      <c r="O570" s="3">
        <v>13990</v>
      </c>
      <c r="P570" s="6">
        <f t="shared" si="403"/>
        <v>391.76470588235293</v>
      </c>
      <c r="Q570" s="7">
        <f t="shared" si="404"/>
        <v>1696.3830871115638</v>
      </c>
      <c r="R570" s="38">
        <f t="shared" si="384"/>
        <v>1746.3830871115638</v>
      </c>
      <c r="S570" s="18">
        <v>37.299999999999997</v>
      </c>
      <c r="T570" s="66">
        <v>1</v>
      </c>
      <c r="U570" s="67">
        <v>1</v>
      </c>
      <c r="W570">
        <v>2200</v>
      </c>
      <c r="X570">
        <v>4990</v>
      </c>
      <c r="Y570" s="23">
        <v>9990</v>
      </c>
      <c r="Z570" s="23"/>
    </row>
    <row r="571" spans="1:26" hidden="1" x14ac:dyDescent="0.3">
      <c r="A571" s="162">
        <v>43652</v>
      </c>
      <c r="B571" s="163">
        <v>43659</v>
      </c>
      <c r="C571" s="164">
        <f t="shared" si="382"/>
        <v>7</v>
      </c>
      <c r="D571" s="165" t="s">
        <v>112</v>
      </c>
      <c r="E571" s="166" t="s">
        <v>26</v>
      </c>
      <c r="F571" s="167" t="str">
        <f t="shared" si="400"/>
        <v>Hotel ANTONIJA</v>
      </c>
      <c r="G571" s="166" t="s">
        <v>28</v>
      </c>
      <c r="H571" s="166" t="s">
        <v>136</v>
      </c>
      <c r="I571" s="166" t="s">
        <v>88</v>
      </c>
      <c r="J571" s="168">
        <f t="shared" si="383"/>
        <v>0.21443888491779839</v>
      </c>
      <c r="K571" s="169">
        <v>10990</v>
      </c>
      <c r="L571" s="70">
        <f t="shared" si="381"/>
        <v>13190</v>
      </c>
      <c r="M571" s="70">
        <f t="shared" si="401"/>
        <v>15980</v>
      </c>
      <c r="N571" s="87">
        <f t="shared" si="402"/>
        <v>20980</v>
      </c>
      <c r="O571" s="27">
        <v>13990</v>
      </c>
      <c r="P571" s="37">
        <f t="shared" si="403"/>
        <v>430.98039215686276</v>
      </c>
      <c r="Q571" s="38">
        <f t="shared" si="404"/>
        <v>1866.1912039395481</v>
      </c>
      <c r="R571" s="38">
        <f t="shared" si="384"/>
        <v>1916.1912039395481</v>
      </c>
      <c r="S571" s="18">
        <v>37.4</v>
      </c>
      <c r="T571" s="69">
        <v>0</v>
      </c>
      <c r="U571" s="68">
        <v>0</v>
      </c>
      <c r="W571" s="23">
        <v>2200</v>
      </c>
      <c r="X571">
        <v>4990</v>
      </c>
      <c r="Y571" s="23">
        <v>9990</v>
      </c>
    </row>
    <row r="572" spans="1:26" customFormat="1" hidden="1" x14ac:dyDescent="0.3">
      <c r="A572" s="170">
        <v>43652</v>
      </c>
      <c r="B572" s="171">
        <v>43659</v>
      </c>
      <c r="C572" s="172">
        <f t="shared" si="382"/>
        <v>7</v>
      </c>
      <c r="D572" s="173" t="s">
        <v>112</v>
      </c>
      <c r="E572" s="174" t="s">
        <v>26</v>
      </c>
      <c r="F572" s="175" t="str">
        <f t="shared" si="400"/>
        <v>Hotel ANTONIJA</v>
      </c>
      <c r="G572" s="174" t="s">
        <v>28</v>
      </c>
      <c r="H572" s="174" t="s">
        <v>136</v>
      </c>
      <c r="I572" s="174" t="s">
        <v>32</v>
      </c>
      <c r="J572" s="176">
        <f t="shared" si="383"/>
        <v>0.24154589371980673</v>
      </c>
      <c r="K572" s="212">
        <v>10990</v>
      </c>
      <c r="L572" s="79">
        <f t="shared" si="381"/>
        <v>13190</v>
      </c>
      <c r="M572" s="79">
        <f t="shared" si="401"/>
        <v>15980</v>
      </c>
      <c r="N572" s="88">
        <f t="shared" si="402"/>
        <v>20980</v>
      </c>
      <c r="O572" s="3">
        <v>14490</v>
      </c>
      <c r="P572" s="6">
        <f t="shared" si="403"/>
        <v>430.98039215686276</v>
      </c>
      <c r="Q572" s="7">
        <f t="shared" si="404"/>
        <v>1866.1912039395481</v>
      </c>
      <c r="R572" s="38">
        <f t="shared" si="384"/>
        <v>1916.1912039395481</v>
      </c>
      <c r="S572" s="18">
        <v>37.5</v>
      </c>
      <c r="T572" s="66">
        <v>4</v>
      </c>
      <c r="U572" s="67">
        <v>4</v>
      </c>
      <c r="W572">
        <v>2200</v>
      </c>
      <c r="X572">
        <v>4990</v>
      </c>
      <c r="Y572" s="23">
        <v>9990</v>
      </c>
      <c r="Z572" s="23"/>
    </row>
    <row r="573" spans="1:26" customFormat="1" hidden="1" x14ac:dyDescent="0.3">
      <c r="A573" s="170">
        <v>43652</v>
      </c>
      <c r="B573" s="171">
        <v>43659</v>
      </c>
      <c r="C573" s="172">
        <f t="shared" si="382"/>
        <v>7</v>
      </c>
      <c r="D573" s="173" t="s">
        <v>112</v>
      </c>
      <c r="E573" s="174" t="s">
        <v>26</v>
      </c>
      <c r="F573" s="175" t="str">
        <f t="shared" si="400"/>
        <v>Hotel ANTONIJA</v>
      </c>
      <c r="G573" s="174" t="s">
        <v>28</v>
      </c>
      <c r="H573" s="174" t="s">
        <v>136</v>
      </c>
      <c r="I573" s="174" t="s">
        <v>78</v>
      </c>
      <c r="J573" s="176">
        <f t="shared" si="383"/>
        <v>0.26684456304202797</v>
      </c>
      <c r="K573" s="212">
        <v>10990</v>
      </c>
      <c r="L573" s="79">
        <f t="shared" si="381"/>
        <v>13190</v>
      </c>
      <c r="M573" s="79">
        <f t="shared" si="401"/>
        <v>15980</v>
      </c>
      <c r="N573" s="88">
        <f t="shared" si="402"/>
        <v>20980</v>
      </c>
      <c r="O573" s="3">
        <v>14990</v>
      </c>
      <c r="P573" s="6">
        <f t="shared" si="403"/>
        <v>430.98039215686276</v>
      </c>
      <c r="Q573" s="7">
        <f t="shared" si="404"/>
        <v>1866.1912039395481</v>
      </c>
      <c r="R573" s="38">
        <f t="shared" si="384"/>
        <v>1916.1912039395481</v>
      </c>
      <c r="S573" s="18">
        <v>37.6</v>
      </c>
      <c r="T573" s="69">
        <v>6</v>
      </c>
      <c r="U573" s="68">
        <v>6</v>
      </c>
      <c r="W573">
        <v>2200</v>
      </c>
      <c r="X573">
        <v>4990</v>
      </c>
      <c r="Y573" s="23">
        <v>9990</v>
      </c>
      <c r="Z573" s="23"/>
    </row>
    <row r="574" spans="1:26" x14ac:dyDescent="0.3">
      <c r="A574" s="94">
        <v>43652</v>
      </c>
      <c r="B574" s="51">
        <v>43659</v>
      </c>
      <c r="C574" s="33">
        <f t="shared" si="382"/>
        <v>7</v>
      </c>
      <c r="D574" s="64" t="s">
        <v>112</v>
      </c>
      <c r="E574" s="40" t="s">
        <v>26</v>
      </c>
      <c r="F574" s="154" t="str">
        <f>HYPERLINK("https://www.ckvt.cz/hotely/chorvatsko/stredni-dalmacie/drvenik/depandance-oliva","Depandance OLIVA")</f>
        <v>Depandance OLIVA</v>
      </c>
      <c r="G574" s="40" t="s">
        <v>28</v>
      </c>
      <c r="H574" s="40" t="s">
        <v>136</v>
      </c>
      <c r="I574" s="40" t="s">
        <v>117</v>
      </c>
      <c r="J574" s="99">
        <f t="shared" si="383"/>
        <v>0.23094688221709003</v>
      </c>
      <c r="K574" s="210">
        <v>9990</v>
      </c>
      <c r="L574" s="34">
        <f t="shared" si="381"/>
        <v>12190</v>
      </c>
      <c r="M574" s="34">
        <f t="shared" si="401"/>
        <v>14980</v>
      </c>
      <c r="N574" s="52">
        <f t="shared" si="402"/>
        <v>19980</v>
      </c>
      <c r="O574" s="27">
        <v>12990</v>
      </c>
      <c r="P574" s="37">
        <f t="shared" si="403"/>
        <v>391.76470588235293</v>
      </c>
      <c r="Q574" s="38">
        <f t="shared" si="404"/>
        <v>1696.3830871115638</v>
      </c>
      <c r="R574" s="38">
        <f t="shared" si="384"/>
        <v>1746.3830871115638</v>
      </c>
      <c r="S574" s="18">
        <v>38.1</v>
      </c>
      <c r="T574" s="65" t="s">
        <v>126</v>
      </c>
      <c r="U574" s="65" t="s">
        <v>126</v>
      </c>
      <c r="W574" s="23">
        <v>2200</v>
      </c>
      <c r="X574">
        <v>4990</v>
      </c>
      <c r="Y574" s="23">
        <v>9990</v>
      </c>
    </row>
    <row r="575" spans="1:26" hidden="1" x14ac:dyDescent="0.3">
      <c r="A575" s="162">
        <v>43652</v>
      </c>
      <c r="B575" s="163">
        <v>43659</v>
      </c>
      <c r="C575" s="164">
        <f t="shared" si="382"/>
        <v>7</v>
      </c>
      <c r="D575" s="165" t="s">
        <v>112</v>
      </c>
      <c r="E575" s="166" t="s">
        <v>26</v>
      </c>
      <c r="F575" s="167" t="str">
        <f>HYPERLINK("https://www.ckvt.cz/hotely/chorvatsko/stredni-dalmacie/drvenik/depandance-oliva","Depandance OLIVA")</f>
        <v>Depandance OLIVA</v>
      </c>
      <c r="G575" s="166" t="s">
        <v>28</v>
      </c>
      <c r="H575" s="166" t="s">
        <v>136</v>
      </c>
      <c r="I575" s="166" t="s">
        <v>76</v>
      </c>
      <c r="J575" s="168">
        <f t="shared" si="383"/>
        <v>0.23094688221709003</v>
      </c>
      <c r="K575" s="169">
        <v>9990</v>
      </c>
      <c r="L575" s="70">
        <f t="shared" si="381"/>
        <v>12190</v>
      </c>
      <c r="M575" s="70">
        <f t="shared" si="401"/>
        <v>14980</v>
      </c>
      <c r="N575" s="87">
        <f t="shared" si="402"/>
        <v>19980</v>
      </c>
      <c r="O575" s="27">
        <v>12990</v>
      </c>
      <c r="P575" s="37">
        <f t="shared" si="403"/>
        <v>391.76470588235293</v>
      </c>
      <c r="Q575" s="38">
        <f t="shared" si="404"/>
        <v>1696.3830871115638</v>
      </c>
      <c r="R575" s="38">
        <f t="shared" si="384"/>
        <v>1746.3830871115638</v>
      </c>
      <c r="S575" s="18">
        <v>38.1</v>
      </c>
      <c r="T575" s="66">
        <v>3</v>
      </c>
      <c r="U575" s="67">
        <v>3</v>
      </c>
      <c r="W575" s="23">
        <v>2200</v>
      </c>
      <c r="X575">
        <v>4990</v>
      </c>
      <c r="Y575" s="23">
        <v>9990</v>
      </c>
    </row>
    <row r="576" spans="1:26" hidden="1" x14ac:dyDescent="0.3">
      <c r="A576" s="162">
        <v>43652</v>
      </c>
      <c r="B576" s="163">
        <v>43659</v>
      </c>
      <c r="C576" s="164">
        <f t="shared" si="382"/>
        <v>7</v>
      </c>
      <c r="D576" s="165" t="s">
        <v>112</v>
      </c>
      <c r="E576" s="166" t="s">
        <v>26</v>
      </c>
      <c r="F576" s="167" t="str">
        <f>HYPERLINK("https://www.ckvt.cz/hotely/chorvatsko/stredni-dalmacie/drvenik/depandance-oliva","Depandance OLIVA")</f>
        <v>Depandance OLIVA</v>
      </c>
      <c r="G576" s="166" t="s">
        <v>28</v>
      </c>
      <c r="H576" s="166" t="s">
        <v>136</v>
      </c>
      <c r="I576" s="166" t="s">
        <v>77</v>
      </c>
      <c r="J576" s="168">
        <f t="shared" si="383"/>
        <v>0.28591851322373119</v>
      </c>
      <c r="K576" s="169">
        <v>9990</v>
      </c>
      <c r="L576" s="70">
        <f t="shared" si="381"/>
        <v>12190</v>
      </c>
      <c r="M576" s="70">
        <f t="shared" si="401"/>
        <v>14980</v>
      </c>
      <c r="N576" s="87">
        <f t="shared" si="402"/>
        <v>19980</v>
      </c>
      <c r="O576" s="27">
        <v>13990</v>
      </c>
      <c r="P576" s="37">
        <f t="shared" si="403"/>
        <v>391.76470588235293</v>
      </c>
      <c r="Q576" s="38">
        <f t="shared" si="404"/>
        <v>1696.3830871115638</v>
      </c>
      <c r="R576" s="38">
        <f t="shared" si="384"/>
        <v>1746.3830871115638</v>
      </c>
      <c r="S576" s="18">
        <v>38.200000000000003</v>
      </c>
      <c r="T576" s="66">
        <v>4</v>
      </c>
      <c r="U576" s="67">
        <v>4</v>
      </c>
      <c r="W576" s="23">
        <v>2200</v>
      </c>
      <c r="X576">
        <v>4990</v>
      </c>
      <c r="Y576" s="23">
        <v>9990</v>
      </c>
    </row>
    <row r="577" spans="1:26" hidden="1" x14ac:dyDescent="0.3">
      <c r="A577" s="162">
        <v>43652</v>
      </c>
      <c r="B577" s="163">
        <v>43659</v>
      </c>
      <c r="C577" s="164">
        <f t="shared" si="382"/>
        <v>7</v>
      </c>
      <c r="D577" s="165" t="s">
        <v>112</v>
      </c>
      <c r="E577" s="166" t="s">
        <v>26</v>
      </c>
      <c r="F577" s="167" t="str">
        <f>HYPERLINK("https://www.ckvt.cz/hotely/chorvatsko/stredni-dalmacie/drvenik/depandance-oliva","Depandance OLIVA")</f>
        <v>Depandance OLIVA</v>
      </c>
      <c r="G577" s="166" t="s">
        <v>28</v>
      </c>
      <c r="H577" s="166" t="s">
        <v>136</v>
      </c>
      <c r="I577" s="166" t="s">
        <v>33</v>
      </c>
      <c r="J577" s="168">
        <f t="shared" si="383"/>
        <v>0.21443888491779839</v>
      </c>
      <c r="K577" s="169">
        <v>10990</v>
      </c>
      <c r="L577" s="70">
        <f t="shared" si="381"/>
        <v>13190</v>
      </c>
      <c r="M577" s="70">
        <f t="shared" si="401"/>
        <v>15980</v>
      </c>
      <c r="N577" s="87">
        <f t="shared" si="402"/>
        <v>20980</v>
      </c>
      <c r="O577" s="27">
        <v>13990</v>
      </c>
      <c r="P577" s="37">
        <f t="shared" si="403"/>
        <v>430.98039215686276</v>
      </c>
      <c r="Q577" s="38">
        <f t="shared" si="404"/>
        <v>1866.1912039395481</v>
      </c>
      <c r="R577" s="38">
        <f t="shared" si="384"/>
        <v>1916.1912039395481</v>
      </c>
      <c r="S577" s="18">
        <v>38.299999999999997</v>
      </c>
      <c r="T577" s="66">
        <v>1</v>
      </c>
      <c r="U577" s="67">
        <v>1</v>
      </c>
      <c r="W577" s="23">
        <v>2200</v>
      </c>
      <c r="X577">
        <v>4990</v>
      </c>
      <c r="Y577" s="23">
        <v>9990</v>
      </c>
    </row>
    <row r="578" spans="1:26" customFormat="1" hidden="1" x14ac:dyDescent="0.3">
      <c r="A578" s="170">
        <v>43652</v>
      </c>
      <c r="B578" s="171">
        <v>43659</v>
      </c>
      <c r="C578" s="172">
        <f t="shared" si="382"/>
        <v>7</v>
      </c>
      <c r="D578" s="173" t="s">
        <v>112</v>
      </c>
      <c r="E578" s="174" t="s">
        <v>26</v>
      </c>
      <c r="F578" s="175" t="str">
        <f>HYPERLINK("https://www.ckvt.cz/hotely/chorvatsko/stredni-dalmacie/drvenik/depandance-oliva","Depandance OLIVA")</f>
        <v>Depandance OLIVA</v>
      </c>
      <c r="G578" s="174" t="s">
        <v>28</v>
      </c>
      <c r="H578" s="174" t="s">
        <v>136</v>
      </c>
      <c r="I578" s="174" t="s">
        <v>78</v>
      </c>
      <c r="J578" s="176">
        <f t="shared" si="383"/>
        <v>0.24154589371980673</v>
      </c>
      <c r="K578" s="212">
        <v>10990</v>
      </c>
      <c r="L578" s="79">
        <f t="shared" si="381"/>
        <v>13190</v>
      </c>
      <c r="M578" s="79">
        <f t="shared" si="401"/>
        <v>15980</v>
      </c>
      <c r="N578" s="88">
        <f t="shared" si="402"/>
        <v>20980</v>
      </c>
      <c r="O578" s="3">
        <v>14490</v>
      </c>
      <c r="P578" s="6">
        <f t="shared" si="403"/>
        <v>430.98039215686276</v>
      </c>
      <c r="Q578" s="7">
        <f t="shared" si="404"/>
        <v>1866.1912039395481</v>
      </c>
      <c r="R578" s="38">
        <f t="shared" si="384"/>
        <v>1916.1912039395481</v>
      </c>
      <c r="S578" s="18">
        <v>38.4</v>
      </c>
      <c r="T578" s="69">
        <v>10</v>
      </c>
      <c r="U578" s="68">
        <v>10</v>
      </c>
      <c r="W578">
        <v>2200</v>
      </c>
      <c r="X578">
        <v>4990</v>
      </c>
      <c r="Y578" s="23">
        <v>9990</v>
      </c>
      <c r="Z578" s="23"/>
    </row>
    <row r="579" spans="1:26" x14ac:dyDescent="0.3">
      <c r="A579" s="94">
        <v>43652</v>
      </c>
      <c r="B579" s="56">
        <v>43659</v>
      </c>
      <c r="C579" s="33">
        <f t="shared" ref="C579:C586" si="405">B579-A579</f>
        <v>7</v>
      </c>
      <c r="D579" s="64" t="s">
        <v>112</v>
      </c>
      <c r="E579" s="40" t="s">
        <v>21</v>
      </c>
      <c r="F579" s="154" t="str">
        <f>HYPERLINK("https://www.ckvt.cz/hotely/chorvatsko/jizni-dalmacie/orebic/hotel-orsan","Hotel ORSAN")</f>
        <v>Hotel ORSAN</v>
      </c>
      <c r="G579" s="40" t="s">
        <v>5</v>
      </c>
      <c r="H579" s="40" t="s">
        <v>136</v>
      </c>
      <c r="I579" s="40" t="s">
        <v>117</v>
      </c>
      <c r="J579" s="99">
        <f t="shared" ref="J579:J586" si="406">1-(K579/O579)</f>
        <v>0.23094688221709003</v>
      </c>
      <c r="K579" s="210">
        <v>9990</v>
      </c>
      <c r="L579" s="34">
        <f t="shared" si="381"/>
        <v>12690</v>
      </c>
      <c r="M579" s="35" t="s">
        <v>99</v>
      </c>
      <c r="N579" s="52">
        <f t="shared" si="402"/>
        <v>17480</v>
      </c>
      <c r="O579" s="36">
        <v>12990</v>
      </c>
      <c r="P579" s="37">
        <f t="shared" si="403"/>
        <v>391.76470588235293</v>
      </c>
      <c r="Q579" s="38">
        <f t="shared" si="404"/>
        <v>1696.3830871115638</v>
      </c>
      <c r="R579" s="38">
        <f t="shared" ref="R579:R586" si="407">(C579+1)*6.25+Q579</f>
        <v>1746.3830871115638</v>
      </c>
      <c r="S579" s="20">
        <v>41.1</v>
      </c>
      <c r="T579" s="65" t="s">
        <v>126</v>
      </c>
      <c r="U579" s="65" t="s">
        <v>126</v>
      </c>
      <c r="W579" s="23">
        <v>2700</v>
      </c>
      <c r="X579" s="23" t="s">
        <v>99</v>
      </c>
      <c r="Y579">
        <v>7490</v>
      </c>
    </row>
    <row r="580" spans="1:26" hidden="1" x14ac:dyDescent="0.3">
      <c r="A580" s="162">
        <v>43652</v>
      </c>
      <c r="B580" s="179">
        <v>43659</v>
      </c>
      <c r="C580" s="164">
        <f t="shared" si="405"/>
        <v>7</v>
      </c>
      <c r="D580" s="165" t="s">
        <v>112</v>
      </c>
      <c r="E580" s="166" t="s">
        <v>21</v>
      </c>
      <c r="F580" s="167" t="str">
        <f>HYPERLINK("https://www.ckvt.cz/hotely/chorvatsko/jizni-dalmacie/orebic/hotel-orsan","Hotel ORSAN")</f>
        <v>Hotel ORSAN</v>
      </c>
      <c r="G580" s="166" t="s">
        <v>5</v>
      </c>
      <c r="H580" s="166" t="s">
        <v>136</v>
      </c>
      <c r="I580" s="166" t="s">
        <v>30</v>
      </c>
      <c r="J580" s="168">
        <f t="shared" si="406"/>
        <v>0.23094688221709003</v>
      </c>
      <c r="K580" s="169">
        <v>9990</v>
      </c>
      <c r="L580" s="70">
        <f t="shared" si="381"/>
        <v>12690</v>
      </c>
      <c r="M580" s="71" t="s">
        <v>99</v>
      </c>
      <c r="N580" s="87">
        <f t="shared" si="402"/>
        <v>17480</v>
      </c>
      <c r="O580" s="36">
        <v>12990</v>
      </c>
      <c r="P580" s="37">
        <f>K580/25.5</f>
        <v>391.76470588235293</v>
      </c>
      <c r="Q580" s="38">
        <f>K580/5.889</f>
        <v>1696.3830871115638</v>
      </c>
      <c r="R580" s="38">
        <f t="shared" si="407"/>
        <v>1746.3830871115638</v>
      </c>
      <c r="S580" s="20">
        <v>41.1</v>
      </c>
      <c r="T580" s="67">
        <v>2</v>
      </c>
      <c r="U580" s="67">
        <v>2</v>
      </c>
      <c r="W580" s="23">
        <v>2700</v>
      </c>
      <c r="X580" s="23" t="s">
        <v>99</v>
      </c>
      <c r="Y580">
        <v>7490</v>
      </c>
    </row>
    <row r="581" spans="1:26" hidden="1" x14ac:dyDescent="0.3">
      <c r="A581" s="162">
        <v>43652</v>
      </c>
      <c r="B581" s="179">
        <v>43659</v>
      </c>
      <c r="C581" s="164">
        <f t="shared" si="405"/>
        <v>7</v>
      </c>
      <c r="D581" s="165" t="s">
        <v>112</v>
      </c>
      <c r="E581" s="166" t="s">
        <v>21</v>
      </c>
      <c r="F581" s="167" t="str">
        <f>HYPERLINK("https://www.ckvt.cz/hotely/chorvatsko/jizni-dalmacie/orebic/hotel-orsan","Hotel ORSAN")</f>
        <v>Hotel ORSAN</v>
      </c>
      <c r="G581" s="166" t="s">
        <v>5</v>
      </c>
      <c r="H581" s="166" t="s">
        <v>136</v>
      </c>
      <c r="I581" s="166" t="s">
        <v>31</v>
      </c>
      <c r="J581" s="168">
        <f t="shared" si="406"/>
        <v>0.25945144551519639</v>
      </c>
      <c r="K581" s="169">
        <v>9990</v>
      </c>
      <c r="L581" s="70">
        <f t="shared" si="381"/>
        <v>12690</v>
      </c>
      <c r="M581" s="71" t="s">
        <v>99</v>
      </c>
      <c r="N581" s="87">
        <f t="shared" si="402"/>
        <v>17480</v>
      </c>
      <c r="O581" s="36">
        <v>13490</v>
      </c>
      <c r="P581" s="37">
        <f>K581/25.5</f>
        <v>391.76470588235293</v>
      </c>
      <c r="Q581" s="38">
        <f>K581/5.889</f>
        <v>1696.3830871115638</v>
      </c>
      <c r="R581" s="38">
        <f t="shared" si="407"/>
        <v>1746.3830871115638</v>
      </c>
      <c r="S581" s="20">
        <v>41.2</v>
      </c>
      <c r="T581" s="67">
        <v>1</v>
      </c>
      <c r="U581" s="67">
        <v>1</v>
      </c>
      <c r="W581" s="23">
        <v>2700</v>
      </c>
      <c r="X581" s="23" t="s">
        <v>99</v>
      </c>
      <c r="Y581">
        <v>7490</v>
      </c>
    </row>
    <row r="582" spans="1:26" hidden="1" x14ac:dyDescent="0.3">
      <c r="A582" s="162">
        <v>43652</v>
      </c>
      <c r="B582" s="179">
        <v>43659</v>
      </c>
      <c r="C582" s="164">
        <f t="shared" si="405"/>
        <v>7</v>
      </c>
      <c r="D582" s="165" t="s">
        <v>112</v>
      </c>
      <c r="E582" s="166" t="s">
        <v>21</v>
      </c>
      <c r="F582" s="167" t="str">
        <f>HYPERLINK("https://www.ckvt.cz/hotely/chorvatsko/jizni-dalmacie/orebic/hotel-orsan","Hotel ORSAN")</f>
        <v>Hotel ORSAN</v>
      </c>
      <c r="G582" s="166" t="s">
        <v>5</v>
      </c>
      <c r="H582" s="166" t="s">
        <v>136</v>
      </c>
      <c r="I582" s="166" t="s">
        <v>33</v>
      </c>
      <c r="J582" s="168">
        <f t="shared" si="406"/>
        <v>0.21443888491779839</v>
      </c>
      <c r="K582" s="169">
        <v>10990</v>
      </c>
      <c r="L582" s="70">
        <f t="shared" si="381"/>
        <v>13690</v>
      </c>
      <c r="M582" s="71" t="s">
        <v>99</v>
      </c>
      <c r="N582" s="87">
        <f t="shared" si="402"/>
        <v>18480</v>
      </c>
      <c r="O582" s="36">
        <v>13990</v>
      </c>
      <c r="P582" s="37">
        <f>K582/25.5</f>
        <v>430.98039215686276</v>
      </c>
      <c r="Q582" s="38">
        <f>K582/5.889</f>
        <v>1866.1912039395481</v>
      </c>
      <c r="R582" s="38">
        <f t="shared" si="407"/>
        <v>1916.1912039395481</v>
      </c>
      <c r="S582" s="20">
        <v>41.3</v>
      </c>
      <c r="T582" s="67">
        <v>7</v>
      </c>
      <c r="U582" s="67">
        <v>7</v>
      </c>
      <c r="W582" s="23">
        <v>2700</v>
      </c>
      <c r="X582" s="23" t="s">
        <v>99</v>
      </c>
      <c r="Y582">
        <v>7490</v>
      </c>
    </row>
    <row r="583" spans="1:26" hidden="1" x14ac:dyDescent="0.3">
      <c r="A583" s="162">
        <v>43652</v>
      </c>
      <c r="B583" s="179">
        <v>43659</v>
      </c>
      <c r="C583" s="164">
        <f t="shared" si="405"/>
        <v>7</v>
      </c>
      <c r="D583" s="165" t="s">
        <v>112</v>
      </c>
      <c r="E583" s="166" t="s">
        <v>21</v>
      </c>
      <c r="F583" s="167" t="str">
        <f>HYPERLINK("https://www.ckvt.cz/hotely/chorvatsko/jizni-dalmacie/orebic/hotel-orsan","Hotel ORSAN")</f>
        <v>Hotel ORSAN</v>
      </c>
      <c r="G583" s="166" t="s">
        <v>5</v>
      </c>
      <c r="H583" s="166" t="s">
        <v>136</v>
      </c>
      <c r="I583" s="166" t="s">
        <v>32</v>
      </c>
      <c r="J583" s="168">
        <f t="shared" si="406"/>
        <v>0.26684456304202797</v>
      </c>
      <c r="K583" s="169">
        <v>10990</v>
      </c>
      <c r="L583" s="70">
        <f t="shared" si="381"/>
        <v>13690</v>
      </c>
      <c r="M583" s="71" t="s">
        <v>99</v>
      </c>
      <c r="N583" s="87">
        <f t="shared" si="402"/>
        <v>18480</v>
      </c>
      <c r="O583" s="36">
        <v>14990</v>
      </c>
      <c r="P583" s="37">
        <f>K583/25.5</f>
        <v>430.98039215686276</v>
      </c>
      <c r="Q583" s="38">
        <f>K583/5.889</f>
        <v>1866.1912039395481</v>
      </c>
      <c r="R583" s="38">
        <f t="shared" si="407"/>
        <v>1916.1912039395481</v>
      </c>
      <c r="S583" s="20">
        <v>44.2</v>
      </c>
      <c r="T583" s="67">
        <v>5</v>
      </c>
      <c r="U583" s="67">
        <v>5</v>
      </c>
      <c r="W583" s="23">
        <v>2700</v>
      </c>
      <c r="X583" s="23" t="s">
        <v>99</v>
      </c>
      <c r="Y583">
        <v>7490</v>
      </c>
    </row>
    <row r="584" spans="1:26" x14ac:dyDescent="0.3">
      <c r="A584" s="94">
        <v>43652</v>
      </c>
      <c r="B584" s="51">
        <v>43659</v>
      </c>
      <c r="C584" s="33">
        <f t="shared" si="405"/>
        <v>7</v>
      </c>
      <c r="D584" s="64" t="s">
        <v>112</v>
      </c>
      <c r="E584" s="40" t="s">
        <v>21</v>
      </c>
      <c r="F584" s="154" t="str">
        <f>HYPERLINK("https://www.ckvt.cz/hotely/chorvatsko/jizni-dalmacie/orebic/depandance-bellevue","Depandance BELLEVUE")</f>
        <v>Depandance BELLEVUE</v>
      </c>
      <c r="G584" s="40" t="s">
        <v>28</v>
      </c>
      <c r="H584" s="40" t="s">
        <v>136</v>
      </c>
      <c r="I584" s="40" t="s">
        <v>117</v>
      </c>
      <c r="J584" s="99">
        <f t="shared" si="406"/>
        <v>0.33355570380253508</v>
      </c>
      <c r="K584" s="210">
        <v>9990</v>
      </c>
      <c r="L584" s="34">
        <f t="shared" ref="L584:L608" si="408">K584+W584</f>
        <v>12690</v>
      </c>
      <c r="M584" s="35" t="s">
        <v>99</v>
      </c>
      <c r="N584" s="52">
        <f t="shared" si="402"/>
        <v>17480</v>
      </c>
      <c r="O584" s="36">
        <v>14990</v>
      </c>
      <c r="P584" s="37">
        <f t="shared" ref="P584:P587" si="409">K584/25.5</f>
        <v>391.76470588235293</v>
      </c>
      <c r="Q584" s="38">
        <f t="shared" ref="Q584:Q587" si="410">K584/5.889</f>
        <v>1696.3830871115638</v>
      </c>
      <c r="R584" s="38">
        <f t="shared" si="407"/>
        <v>1746.3830871115638</v>
      </c>
      <c r="S584" s="20">
        <v>45.1</v>
      </c>
      <c r="T584" s="65" t="s">
        <v>126</v>
      </c>
      <c r="U584" s="65" t="s">
        <v>126</v>
      </c>
      <c r="W584" s="23">
        <v>2700</v>
      </c>
      <c r="X584" s="23" t="s">
        <v>99</v>
      </c>
      <c r="Y584">
        <v>7490</v>
      </c>
    </row>
    <row r="585" spans="1:26" hidden="1" x14ac:dyDescent="0.3">
      <c r="A585" s="162">
        <v>43652</v>
      </c>
      <c r="B585" s="163">
        <v>43659</v>
      </c>
      <c r="C585" s="164">
        <f t="shared" si="405"/>
        <v>7</v>
      </c>
      <c r="D585" s="165" t="s">
        <v>112</v>
      </c>
      <c r="E585" s="166" t="s">
        <v>21</v>
      </c>
      <c r="F585" s="167" t="str">
        <f>HYPERLINK("https://www.ckvt.cz/hotely/chorvatsko/jizni-dalmacie/orebic/depandance-bellevue","Depandance BELLEVUE")</f>
        <v>Depandance BELLEVUE</v>
      </c>
      <c r="G585" s="166" t="s">
        <v>28</v>
      </c>
      <c r="H585" s="166" t="s">
        <v>136</v>
      </c>
      <c r="I585" s="166" t="s">
        <v>33</v>
      </c>
      <c r="J585" s="168">
        <f t="shared" si="406"/>
        <v>0.33355570380253508</v>
      </c>
      <c r="K585" s="169">
        <v>9990</v>
      </c>
      <c r="L585" s="70">
        <f t="shared" si="408"/>
        <v>12690</v>
      </c>
      <c r="M585" s="71" t="s">
        <v>99</v>
      </c>
      <c r="N585" s="87">
        <f t="shared" si="402"/>
        <v>17480</v>
      </c>
      <c r="O585" s="36">
        <v>14990</v>
      </c>
      <c r="P585" s="37">
        <f t="shared" si="409"/>
        <v>391.76470588235293</v>
      </c>
      <c r="Q585" s="38">
        <f t="shared" si="410"/>
        <v>1696.3830871115638</v>
      </c>
      <c r="R585" s="38">
        <f t="shared" si="407"/>
        <v>1746.3830871115638</v>
      </c>
      <c r="S585" s="20">
        <v>45.1</v>
      </c>
      <c r="T585" s="67">
        <v>6</v>
      </c>
      <c r="U585" s="67">
        <v>6</v>
      </c>
      <c r="W585" s="23">
        <v>2700</v>
      </c>
      <c r="X585" s="23" t="s">
        <v>99</v>
      </c>
      <c r="Y585">
        <v>7490</v>
      </c>
    </row>
    <row r="586" spans="1:26" hidden="1" x14ac:dyDescent="0.3">
      <c r="A586" s="162">
        <v>43652</v>
      </c>
      <c r="B586" s="163">
        <v>43659</v>
      </c>
      <c r="C586" s="164">
        <f t="shared" si="405"/>
        <v>7</v>
      </c>
      <c r="D586" s="165" t="s">
        <v>112</v>
      </c>
      <c r="E586" s="166" t="s">
        <v>21</v>
      </c>
      <c r="F586" s="167" t="str">
        <f>HYPERLINK("https://www.ckvt.cz/hotely/chorvatsko/jizni-dalmacie/orebic/depandance-bellevue","Depandance BELLEVUE")</f>
        <v>Depandance BELLEVUE</v>
      </c>
      <c r="G586" s="166" t="s">
        <v>28</v>
      </c>
      <c r="H586" s="166" t="s">
        <v>136</v>
      </c>
      <c r="I586" s="166" t="s">
        <v>32</v>
      </c>
      <c r="J586" s="168">
        <f t="shared" si="406"/>
        <v>0.29051000645577796</v>
      </c>
      <c r="K586" s="169">
        <v>10990</v>
      </c>
      <c r="L586" s="70">
        <f t="shared" si="408"/>
        <v>13690</v>
      </c>
      <c r="M586" s="71" t="s">
        <v>99</v>
      </c>
      <c r="N586" s="87">
        <f t="shared" si="402"/>
        <v>18480</v>
      </c>
      <c r="O586" s="36">
        <v>15490</v>
      </c>
      <c r="P586" s="37">
        <f t="shared" si="409"/>
        <v>430.98039215686276</v>
      </c>
      <c r="Q586" s="38">
        <f t="shared" si="410"/>
        <v>1866.1912039395481</v>
      </c>
      <c r="R586" s="38">
        <f t="shared" si="407"/>
        <v>1916.1912039395481</v>
      </c>
      <c r="S586" s="20">
        <v>45.2</v>
      </c>
      <c r="T586" s="67">
        <v>4</v>
      </c>
      <c r="U586" s="67">
        <v>4</v>
      </c>
      <c r="W586" s="23">
        <v>2700</v>
      </c>
      <c r="X586" s="23" t="s">
        <v>99</v>
      </c>
      <c r="Y586">
        <v>7490</v>
      </c>
    </row>
    <row r="587" spans="1:26" x14ac:dyDescent="0.3">
      <c r="A587" s="94">
        <v>43652</v>
      </c>
      <c r="B587" s="56">
        <v>43659</v>
      </c>
      <c r="C587" s="33">
        <f t="shared" ref="C587:C598" si="411">B587-A587</f>
        <v>7</v>
      </c>
      <c r="D587" s="64" t="s">
        <v>112</v>
      </c>
      <c r="E587" s="40" t="s">
        <v>21</v>
      </c>
      <c r="F587" s="154" t="str">
        <f>HYPERLINK("https://www.ckvt.cz/hotely/chorvatsko/jizni-dalmacie/orebic/hotel-orsan","Hotel ORSAN")</f>
        <v>Hotel ORSAN</v>
      </c>
      <c r="G587" s="40" t="s">
        <v>5</v>
      </c>
      <c r="H587" s="40" t="s">
        <v>137</v>
      </c>
      <c r="I587" s="40" t="s">
        <v>117</v>
      </c>
      <c r="J587" s="99">
        <f t="shared" ref="J587:J598" si="412">1-(K587/O587)</f>
        <v>0.21443888491779839</v>
      </c>
      <c r="K587" s="210">
        <v>10990</v>
      </c>
      <c r="L587" s="34">
        <f t="shared" ref="L587:L598" si="413">K587+W587</f>
        <v>13690</v>
      </c>
      <c r="M587" s="35" t="s">
        <v>99</v>
      </c>
      <c r="N587" s="52">
        <f t="shared" ref="N587:N598" si="414">K587+Y587</f>
        <v>18480</v>
      </c>
      <c r="O587" s="36">
        <v>13990</v>
      </c>
      <c r="P587" s="37">
        <f t="shared" si="409"/>
        <v>430.98039215686276</v>
      </c>
      <c r="Q587" s="38">
        <f t="shared" si="410"/>
        <v>1866.1912039395481</v>
      </c>
      <c r="R587" s="38">
        <f t="shared" ref="R587:R598" si="415">(C587+1)*6.25+Q587</f>
        <v>1916.1912039395481</v>
      </c>
      <c r="S587" s="20">
        <v>44.1</v>
      </c>
      <c r="T587" s="65" t="s">
        <v>126</v>
      </c>
      <c r="U587" s="65" t="s">
        <v>126</v>
      </c>
      <c r="W587" s="23">
        <v>2700</v>
      </c>
      <c r="X587" s="23" t="s">
        <v>99</v>
      </c>
      <c r="Y587">
        <v>7490</v>
      </c>
    </row>
    <row r="588" spans="1:26" hidden="1" x14ac:dyDescent="0.3">
      <c r="A588" s="162">
        <v>43652</v>
      </c>
      <c r="B588" s="179">
        <v>43659</v>
      </c>
      <c r="C588" s="164">
        <f t="shared" si="411"/>
        <v>7</v>
      </c>
      <c r="D588" s="165" t="s">
        <v>112</v>
      </c>
      <c r="E588" s="166" t="s">
        <v>21</v>
      </c>
      <c r="F588" s="167" t="str">
        <f>HYPERLINK("https://www.ckvt.cz/hotely/chorvatsko/jizni-dalmacie/orebic/hotel-orsan","Hotel ORSAN")</f>
        <v>Hotel ORSAN</v>
      </c>
      <c r="G588" s="166" t="s">
        <v>5</v>
      </c>
      <c r="H588" s="166" t="s">
        <v>137</v>
      </c>
      <c r="I588" s="166" t="s">
        <v>30</v>
      </c>
      <c r="J588" s="168">
        <f t="shared" si="412"/>
        <v>0.21443888491779839</v>
      </c>
      <c r="K588" s="169">
        <v>10990</v>
      </c>
      <c r="L588" s="70">
        <f t="shared" si="413"/>
        <v>13690</v>
      </c>
      <c r="M588" s="71" t="s">
        <v>99</v>
      </c>
      <c r="N588" s="87">
        <f t="shared" si="414"/>
        <v>18480</v>
      </c>
      <c r="O588" s="36">
        <v>13990</v>
      </c>
      <c r="P588" s="37">
        <f t="shared" ref="P588:P598" si="416">K588/25.5</f>
        <v>430.98039215686276</v>
      </c>
      <c r="Q588" s="38">
        <f t="shared" ref="Q588:Q598" si="417">K588/5.889</f>
        <v>1866.1912039395481</v>
      </c>
      <c r="R588" s="38">
        <f t="shared" si="415"/>
        <v>1916.1912039395481</v>
      </c>
      <c r="S588" s="20">
        <v>41.4</v>
      </c>
      <c r="T588" s="67">
        <v>2</v>
      </c>
      <c r="U588" s="67">
        <v>2</v>
      </c>
      <c r="V588" s="23">
        <v>12260</v>
      </c>
      <c r="W588" s="23">
        <v>2700</v>
      </c>
      <c r="X588" s="23" t="s">
        <v>99</v>
      </c>
      <c r="Y588">
        <v>7490</v>
      </c>
    </row>
    <row r="589" spans="1:26" hidden="1" x14ac:dyDescent="0.3">
      <c r="A589" s="162">
        <v>43652</v>
      </c>
      <c r="B589" s="179">
        <v>43659</v>
      </c>
      <c r="C589" s="164">
        <f t="shared" si="411"/>
        <v>7</v>
      </c>
      <c r="D589" s="165" t="s">
        <v>112</v>
      </c>
      <c r="E589" s="166" t="s">
        <v>21</v>
      </c>
      <c r="F589" s="167" t="str">
        <f>HYPERLINK("https://www.ckvt.cz/hotely/chorvatsko/jizni-dalmacie/orebic/hotel-orsan","Hotel ORSAN")</f>
        <v>Hotel ORSAN</v>
      </c>
      <c r="G589" s="166" t="s">
        <v>5</v>
      </c>
      <c r="H589" s="166" t="s">
        <v>137</v>
      </c>
      <c r="I589" s="166" t="s">
        <v>31</v>
      </c>
      <c r="J589" s="168">
        <f t="shared" si="412"/>
        <v>0.24154589371980673</v>
      </c>
      <c r="K589" s="169">
        <v>10990</v>
      </c>
      <c r="L589" s="70">
        <f t="shared" si="413"/>
        <v>13690</v>
      </c>
      <c r="M589" s="71" t="s">
        <v>99</v>
      </c>
      <c r="N589" s="87">
        <f t="shared" si="414"/>
        <v>18480</v>
      </c>
      <c r="O589" s="36">
        <v>14490</v>
      </c>
      <c r="P589" s="37">
        <f t="shared" si="416"/>
        <v>430.98039215686276</v>
      </c>
      <c r="Q589" s="38">
        <f t="shared" si="417"/>
        <v>1866.1912039395481</v>
      </c>
      <c r="R589" s="38">
        <f t="shared" si="415"/>
        <v>1916.1912039395481</v>
      </c>
      <c r="S589" s="20">
        <v>44.1</v>
      </c>
      <c r="T589" s="67">
        <v>1</v>
      </c>
      <c r="U589" s="67">
        <v>1</v>
      </c>
      <c r="W589" s="23">
        <v>2700</v>
      </c>
      <c r="X589" s="23" t="s">
        <v>99</v>
      </c>
      <c r="Y589">
        <v>7490</v>
      </c>
    </row>
    <row r="590" spans="1:26" hidden="1" x14ac:dyDescent="0.3">
      <c r="A590" s="162">
        <v>43652</v>
      </c>
      <c r="B590" s="179">
        <v>43659</v>
      </c>
      <c r="C590" s="164">
        <f t="shared" si="411"/>
        <v>7</v>
      </c>
      <c r="D590" s="165" t="s">
        <v>112</v>
      </c>
      <c r="E590" s="166" t="s">
        <v>21</v>
      </c>
      <c r="F590" s="167" t="str">
        <f>HYPERLINK("https://www.ckvt.cz/hotely/chorvatsko/jizni-dalmacie/orebic/hotel-orsan","Hotel ORSAN")</f>
        <v>Hotel ORSAN</v>
      </c>
      <c r="G590" s="166" t="s">
        <v>5</v>
      </c>
      <c r="H590" s="166" t="s">
        <v>137</v>
      </c>
      <c r="I590" s="166" t="s">
        <v>33</v>
      </c>
      <c r="J590" s="168">
        <f t="shared" si="412"/>
        <v>0.20013342228152098</v>
      </c>
      <c r="K590" s="169">
        <v>11990</v>
      </c>
      <c r="L590" s="70">
        <f t="shared" si="413"/>
        <v>14690</v>
      </c>
      <c r="M590" s="71" t="s">
        <v>99</v>
      </c>
      <c r="N590" s="87">
        <f t="shared" si="414"/>
        <v>19480</v>
      </c>
      <c r="O590" s="36">
        <v>14990</v>
      </c>
      <c r="P590" s="37">
        <f t="shared" si="416"/>
        <v>470.19607843137254</v>
      </c>
      <c r="Q590" s="38">
        <f t="shared" si="417"/>
        <v>2035.9993207675327</v>
      </c>
      <c r="R590" s="38">
        <f t="shared" si="415"/>
        <v>2085.9993207675325</v>
      </c>
      <c r="S590" s="20">
        <v>44.3</v>
      </c>
      <c r="T590" s="67">
        <v>7</v>
      </c>
      <c r="U590" s="67">
        <v>7</v>
      </c>
      <c r="W590" s="23">
        <v>2700</v>
      </c>
      <c r="X590" s="23" t="s">
        <v>99</v>
      </c>
      <c r="Y590">
        <v>7490</v>
      </c>
    </row>
    <row r="591" spans="1:26" hidden="1" x14ac:dyDescent="0.3">
      <c r="A591" s="162">
        <v>43652</v>
      </c>
      <c r="B591" s="179">
        <v>43659</v>
      </c>
      <c r="C591" s="164">
        <f t="shared" si="411"/>
        <v>7</v>
      </c>
      <c r="D591" s="165" t="s">
        <v>112</v>
      </c>
      <c r="E591" s="166" t="s">
        <v>21</v>
      </c>
      <c r="F591" s="167" t="str">
        <f>HYPERLINK("https://www.ckvt.cz/hotely/chorvatsko/jizni-dalmacie/orebic/hotel-orsan","Hotel ORSAN")</f>
        <v>Hotel ORSAN</v>
      </c>
      <c r="G591" s="166" t="s">
        <v>5</v>
      </c>
      <c r="H591" s="166" t="s">
        <v>137</v>
      </c>
      <c r="I591" s="166" t="s">
        <v>32</v>
      </c>
      <c r="J591" s="168">
        <f t="shared" si="412"/>
        <v>0.25015634771732331</v>
      </c>
      <c r="K591" s="169">
        <v>11990</v>
      </c>
      <c r="L591" s="70">
        <f t="shared" si="413"/>
        <v>14690</v>
      </c>
      <c r="M591" s="71" t="s">
        <v>99</v>
      </c>
      <c r="N591" s="87">
        <f t="shared" si="414"/>
        <v>19480</v>
      </c>
      <c r="O591" s="36">
        <v>15990</v>
      </c>
      <c r="P591" s="37">
        <f t="shared" si="416"/>
        <v>470.19607843137254</v>
      </c>
      <c r="Q591" s="38">
        <f t="shared" si="417"/>
        <v>2035.9993207675327</v>
      </c>
      <c r="R591" s="38">
        <f t="shared" si="415"/>
        <v>2085.9993207675325</v>
      </c>
      <c r="S591" s="20">
        <v>44.3</v>
      </c>
      <c r="T591" s="67"/>
      <c r="U591" s="67">
        <v>5</v>
      </c>
      <c r="W591" s="23">
        <v>2700</v>
      </c>
      <c r="X591" s="23" t="s">
        <v>99</v>
      </c>
      <c r="Y591">
        <v>7490</v>
      </c>
    </row>
    <row r="592" spans="1:26" customFormat="1" x14ac:dyDescent="0.3">
      <c r="A592" s="157">
        <v>43652</v>
      </c>
      <c r="B592" s="4">
        <v>43659</v>
      </c>
      <c r="C592" s="2">
        <f t="shared" si="411"/>
        <v>7</v>
      </c>
      <c r="D592" s="92" t="s">
        <v>112</v>
      </c>
      <c r="E592" s="1" t="s">
        <v>24</v>
      </c>
      <c r="F592" s="155" t="str">
        <f t="shared" ref="F592:F598" si="418">HYPERLINK("https://www.ckvt.cz/hotely/chorvatsko/jizni-dalmacie/trpanj/hotel-faraon","Hotel FARAON")</f>
        <v>Hotel FARAON</v>
      </c>
      <c r="G592" s="1" t="s">
        <v>5</v>
      </c>
      <c r="H592" s="1" t="s">
        <v>137</v>
      </c>
      <c r="I592" s="40" t="s">
        <v>117</v>
      </c>
      <c r="J592" s="100">
        <f t="shared" si="412"/>
        <v>0.26684456304202797</v>
      </c>
      <c r="K592" s="209">
        <v>10990</v>
      </c>
      <c r="L592" s="11">
        <f t="shared" si="413"/>
        <v>13690</v>
      </c>
      <c r="M592" s="12" t="s">
        <v>99</v>
      </c>
      <c r="N592" s="13">
        <f t="shared" si="414"/>
        <v>18480</v>
      </c>
      <c r="O592" s="3">
        <v>14990</v>
      </c>
      <c r="P592" s="6">
        <f t="shared" si="416"/>
        <v>430.98039215686276</v>
      </c>
      <c r="Q592" s="7">
        <f t="shared" si="417"/>
        <v>1866.1912039395481</v>
      </c>
      <c r="R592" s="38">
        <f t="shared" si="415"/>
        <v>1916.1912039395481</v>
      </c>
      <c r="S592" s="20">
        <v>43.1</v>
      </c>
      <c r="T592" s="65" t="s">
        <v>126</v>
      </c>
      <c r="U592" s="65" t="s">
        <v>126</v>
      </c>
      <c r="W592">
        <v>2700</v>
      </c>
      <c r="X592" t="s">
        <v>99</v>
      </c>
      <c r="Y592">
        <v>7490</v>
      </c>
      <c r="Z592" s="23"/>
    </row>
    <row r="593" spans="1:26" customFormat="1" hidden="1" x14ac:dyDescent="0.3">
      <c r="A593" s="178">
        <v>43652</v>
      </c>
      <c r="B593" s="171">
        <v>43659</v>
      </c>
      <c r="C593" s="172">
        <f t="shared" si="411"/>
        <v>7</v>
      </c>
      <c r="D593" s="173" t="s">
        <v>112</v>
      </c>
      <c r="E593" s="174" t="s">
        <v>24</v>
      </c>
      <c r="F593" s="175" t="str">
        <f t="shared" si="418"/>
        <v>Hotel FARAON</v>
      </c>
      <c r="G593" s="174" t="s">
        <v>5</v>
      </c>
      <c r="H593" s="174" t="s">
        <v>137</v>
      </c>
      <c r="I593" s="174" t="s">
        <v>31</v>
      </c>
      <c r="J593" s="176">
        <f t="shared" si="412"/>
        <v>0.26684456304202797</v>
      </c>
      <c r="K593" s="212">
        <v>10990</v>
      </c>
      <c r="L593" s="79">
        <f t="shared" si="413"/>
        <v>13690</v>
      </c>
      <c r="M593" s="80" t="s">
        <v>99</v>
      </c>
      <c r="N593" s="81">
        <f t="shared" si="414"/>
        <v>18480</v>
      </c>
      <c r="O593" s="3">
        <v>14990</v>
      </c>
      <c r="P593" s="6">
        <f t="shared" si="416"/>
        <v>430.98039215686276</v>
      </c>
      <c r="Q593" s="7">
        <f t="shared" si="417"/>
        <v>1866.1912039395481</v>
      </c>
      <c r="R593" s="38">
        <f t="shared" si="415"/>
        <v>1916.1912039395481</v>
      </c>
      <c r="S593" s="20">
        <v>43.1</v>
      </c>
      <c r="T593" s="68">
        <v>0</v>
      </c>
      <c r="U593" s="68">
        <v>0</v>
      </c>
      <c r="W593">
        <v>2700</v>
      </c>
      <c r="X593" t="s">
        <v>99</v>
      </c>
      <c r="Y593">
        <v>7490</v>
      </c>
      <c r="Z593" s="23"/>
    </row>
    <row r="594" spans="1:26" hidden="1" x14ac:dyDescent="0.3">
      <c r="A594" s="177">
        <v>43652</v>
      </c>
      <c r="B594" s="163">
        <v>43659</v>
      </c>
      <c r="C594" s="164">
        <f t="shared" si="411"/>
        <v>7</v>
      </c>
      <c r="D594" s="165" t="s">
        <v>112</v>
      </c>
      <c r="E594" s="166" t="s">
        <v>24</v>
      </c>
      <c r="F594" s="167" t="str">
        <f t="shared" si="418"/>
        <v>Hotel FARAON</v>
      </c>
      <c r="G594" s="166" t="s">
        <v>5</v>
      </c>
      <c r="H594" s="166" t="s">
        <v>137</v>
      </c>
      <c r="I594" s="166" t="s">
        <v>33</v>
      </c>
      <c r="J594" s="168">
        <f t="shared" si="412"/>
        <v>0.29051000645577796</v>
      </c>
      <c r="K594" s="169">
        <v>10990</v>
      </c>
      <c r="L594" s="70">
        <f t="shared" si="413"/>
        <v>13690</v>
      </c>
      <c r="M594" s="71" t="s">
        <v>99</v>
      </c>
      <c r="N594" s="72">
        <f t="shared" si="414"/>
        <v>18480</v>
      </c>
      <c r="O594" s="27">
        <v>15490</v>
      </c>
      <c r="P594" s="37">
        <f t="shared" si="416"/>
        <v>430.98039215686276</v>
      </c>
      <c r="Q594" s="38">
        <f t="shared" si="417"/>
        <v>1866.1912039395481</v>
      </c>
      <c r="R594" s="38">
        <f t="shared" si="415"/>
        <v>1916.1912039395481</v>
      </c>
      <c r="S594" s="20">
        <v>43.2</v>
      </c>
      <c r="T594" s="67">
        <v>8</v>
      </c>
      <c r="U594" s="67">
        <v>7</v>
      </c>
      <c r="W594" s="23">
        <v>2700</v>
      </c>
      <c r="X594" s="23" t="s">
        <v>99</v>
      </c>
      <c r="Y594">
        <v>7490</v>
      </c>
    </row>
    <row r="595" spans="1:26" customFormat="1" hidden="1" x14ac:dyDescent="0.3">
      <c r="A595" s="178">
        <v>43652</v>
      </c>
      <c r="B595" s="171">
        <v>43659</v>
      </c>
      <c r="C595" s="172">
        <f t="shared" si="411"/>
        <v>7</v>
      </c>
      <c r="D595" s="173" t="s">
        <v>112</v>
      </c>
      <c r="E595" s="174" t="s">
        <v>24</v>
      </c>
      <c r="F595" s="175" t="str">
        <f t="shared" si="418"/>
        <v>Hotel FARAON</v>
      </c>
      <c r="G595" s="174" t="s">
        <v>5</v>
      </c>
      <c r="H595" s="174" t="s">
        <v>137</v>
      </c>
      <c r="I595" s="174" t="s">
        <v>32</v>
      </c>
      <c r="J595" s="176">
        <f t="shared" si="412"/>
        <v>0.25015634771732331</v>
      </c>
      <c r="K595" s="212">
        <v>11990</v>
      </c>
      <c r="L595" s="79">
        <f t="shared" si="413"/>
        <v>14690</v>
      </c>
      <c r="M595" s="80" t="s">
        <v>99</v>
      </c>
      <c r="N595" s="81">
        <f t="shared" si="414"/>
        <v>19480</v>
      </c>
      <c r="O595" s="3">
        <v>15990</v>
      </c>
      <c r="P595" s="6">
        <f t="shared" si="416"/>
        <v>470.19607843137254</v>
      </c>
      <c r="Q595" s="7">
        <f t="shared" si="417"/>
        <v>2035.9993207675327</v>
      </c>
      <c r="R595" s="38">
        <f t="shared" si="415"/>
        <v>2085.9993207675325</v>
      </c>
      <c r="S595" s="20">
        <v>43.3</v>
      </c>
      <c r="T595" s="68">
        <v>5</v>
      </c>
      <c r="U595" s="68">
        <v>5</v>
      </c>
      <c r="W595">
        <v>2700</v>
      </c>
      <c r="X595" t="s">
        <v>99</v>
      </c>
      <c r="Y595">
        <v>7490</v>
      </c>
      <c r="Z595" s="23"/>
    </row>
    <row r="596" spans="1:26" customFormat="1" hidden="1" x14ac:dyDescent="0.3">
      <c r="A596" s="178">
        <v>43652</v>
      </c>
      <c r="B596" s="171">
        <v>43659</v>
      </c>
      <c r="C596" s="172">
        <f t="shared" si="411"/>
        <v>7</v>
      </c>
      <c r="D596" s="173" t="s">
        <v>112</v>
      </c>
      <c r="E596" s="174" t="s">
        <v>24</v>
      </c>
      <c r="F596" s="175" t="str">
        <f t="shared" si="418"/>
        <v>Hotel FARAON</v>
      </c>
      <c r="G596" s="174" t="s">
        <v>5</v>
      </c>
      <c r="H596" s="174" t="s">
        <v>137</v>
      </c>
      <c r="I596" s="174" t="s">
        <v>70</v>
      </c>
      <c r="J596" s="176">
        <f t="shared" si="412"/>
        <v>0.11117287381878826</v>
      </c>
      <c r="K596" s="212">
        <v>15990</v>
      </c>
      <c r="L596" s="79">
        <f t="shared" si="413"/>
        <v>18690</v>
      </c>
      <c r="M596" s="80" t="s">
        <v>99</v>
      </c>
      <c r="N596" s="81">
        <f t="shared" si="414"/>
        <v>23480</v>
      </c>
      <c r="O596" s="3">
        <v>17990</v>
      </c>
      <c r="P596" s="6">
        <f t="shared" si="416"/>
        <v>627.05882352941171</v>
      </c>
      <c r="Q596" s="7">
        <f t="shared" si="417"/>
        <v>2715.2317880794699</v>
      </c>
      <c r="R596" s="38">
        <f t="shared" si="415"/>
        <v>2765.2317880794699</v>
      </c>
      <c r="S596" s="20">
        <v>43.4</v>
      </c>
      <c r="T596" s="68">
        <v>2</v>
      </c>
      <c r="U596" s="68">
        <v>2</v>
      </c>
      <c r="W596">
        <v>2700</v>
      </c>
      <c r="X596" t="s">
        <v>99</v>
      </c>
      <c r="Y596">
        <v>7490</v>
      </c>
      <c r="Z596" s="23"/>
    </row>
    <row r="597" spans="1:26" hidden="1" x14ac:dyDescent="0.3">
      <c r="A597" s="177">
        <v>43652</v>
      </c>
      <c r="B597" s="163">
        <v>43659</v>
      </c>
      <c r="C597" s="164">
        <f t="shared" si="411"/>
        <v>7</v>
      </c>
      <c r="D597" s="165" t="s">
        <v>112</v>
      </c>
      <c r="E597" s="166" t="s">
        <v>24</v>
      </c>
      <c r="F597" s="167" t="str">
        <f t="shared" si="418"/>
        <v>Hotel FARAON</v>
      </c>
      <c r="G597" s="166" t="s">
        <v>5</v>
      </c>
      <c r="H597" s="166" t="s">
        <v>137</v>
      </c>
      <c r="I597" s="166" t="s">
        <v>72</v>
      </c>
      <c r="J597" s="168">
        <f t="shared" si="412"/>
        <v>7.5037518759379696E-2</v>
      </c>
      <c r="K597" s="169">
        <v>18490</v>
      </c>
      <c r="L597" s="70">
        <f t="shared" si="413"/>
        <v>21190</v>
      </c>
      <c r="M597" s="71" t="s">
        <v>99</v>
      </c>
      <c r="N597" s="72">
        <f t="shared" si="414"/>
        <v>25980</v>
      </c>
      <c r="O597" s="27">
        <v>19990</v>
      </c>
      <c r="P597" s="37">
        <f t="shared" si="416"/>
        <v>725.0980392156863</v>
      </c>
      <c r="Q597" s="38">
        <f t="shared" si="417"/>
        <v>3139.7520801494311</v>
      </c>
      <c r="R597" s="38">
        <f t="shared" si="415"/>
        <v>3189.7520801494311</v>
      </c>
      <c r="S597" s="20">
        <v>43.6</v>
      </c>
      <c r="T597" s="67">
        <v>0</v>
      </c>
      <c r="U597" s="67">
        <v>0</v>
      </c>
      <c r="W597" s="23">
        <v>2700</v>
      </c>
      <c r="X597" s="23" t="s">
        <v>99</v>
      </c>
      <c r="Y597">
        <v>7490</v>
      </c>
    </row>
    <row r="598" spans="1:26" customFormat="1" hidden="1" x14ac:dyDescent="0.3">
      <c r="A598" s="178">
        <v>43652</v>
      </c>
      <c r="B598" s="171">
        <v>43659</v>
      </c>
      <c r="C598" s="172">
        <f t="shared" si="411"/>
        <v>7</v>
      </c>
      <c r="D598" s="173" t="s">
        <v>112</v>
      </c>
      <c r="E598" s="174" t="s">
        <v>24</v>
      </c>
      <c r="F598" s="175" t="str">
        <f t="shared" si="418"/>
        <v>Hotel FARAON</v>
      </c>
      <c r="G598" s="174" t="s">
        <v>5</v>
      </c>
      <c r="H598" s="174" t="s">
        <v>137</v>
      </c>
      <c r="I598" s="174" t="s">
        <v>71</v>
      </c>
      <c r="J598" s="176">
        <f t="shared" si="412"/>
        <v>0.13049151805132664</v>
      </c>
      <c r="K598" s="212">
        <v>19990</v>
      </c>
      <c r="L598" s="79">
        <f t="shared" si="413"/>
        <v>22690</v>
      </c>
      <c r="M598" s="80" t="s">
        <v>99</v>
      </c>
      <c r="N598" s="81">
        <f t="shared" si="414"/>
        <v>27480</v>
      </c>
      <c r="O598" s="3">
        <v>22990</v>
      </c>
      <c r="P598" s="6">
        <f t="shared" si="416"/>
        <v>783.92156862745094</v>
      </c>
      <c r="Q598" s="7">
        <f t="shared" si="417"/>
        <v>3394.4642553914077</v>
      </c>
      <c r="R598" s="38">
        <f t="shared" si="415"/>
        <v>3444.4642553914077</v>
      </c>
      <c r="S598" s="20">
        <v>43.5</v>
      </c>
      <c r="T598" s="68">
        <v>1</v>
      </c>
      <c r="U598" s="68">
        <v>1</v>
      </c>
      <c r="W598">
        <v>2700</v>
      </c>
      <c r="X598" t="s">
        <v>99</v>
      </c>
      <c r="Y598">
        <v>7490</v>
      </c>
      <c r="Z598" s="23"/>
    </row>
    <row r="599" spans="1:26" x14ac:dyDescent="0.3">
      <c r="A599" s="94">
        <v>43652</v>
      </c>
      <c r="B599" s="51">
        <v>43659</v>
      </c>
      <c r="C599" s="33">
        <f>B599-A599</f>
        <v>7</v>
      </c>
      <c r="D599" s="64" t="s">
        <v>112</v>
      </c>
      <c r="E599" s="40" t="s">
        <v>21</v>
      </c>
      <c r="F599" s="154" t="str">
        <f>HYPERLINK("https://www.ckvt.cz/hotely/chorvatsko/jizni-dalmacie/orebic/depandance-bellevue","Depandance BELLEVUE")</f>
        <v>Depandance BELLEVUE</v>
      </c>
      <c r="G599" s="40" t="s">
        <v>28</v>
      </c>
      <c r="H599" s="40" t="s">
        <v>137</v>
      </c>
      <c r="I599" s="40" t="s">
        <v>117</v>
      </c>
      <c r="J599" s="99">
        <f>1-(K599/O599)</f>
        <v>0.31269543464665417</v>
      </c>
      <c r="K599" s="210">
        <v>10990</v>
      </c>
      <c r="L599" s="34">
        <f>K599+W599</f>
        <v>13690</v>
      </c>
      <c r="M599" s="35" t="s">
        <v>99</v>
      </c>
      <c r="N599" s="52">
        <f>K599+Y599</f>
        <v>18480</v>
      </c>
      <c r="O599" s="36">
        <v>15990</v>
      </c>
      <c r="P599" s="37">
        <f>K599/25.5</f>
        <v>430.98039215686276</v>
      </c>
      <c r="Q599" s="38">
        <f>K599/5.889</f>
        <v>1866.1912039395481</v>
      </c>
      <c r="R599" s="38">
        <f>(C599+1)*6.25+Q599</f>
        <v>1916.1912039395481</v>
      </c>
      <c r="S599" s="20">
        <v>49.1</v>
      </c>
      <c r="T599" s="65" t="s">
        <v>126</v>
      </c>
      <c r="U599" s="65" t="s">
        <v>126</v>
      </c>
      <c r="W599" s="23">
        <v>2700</v>
      </c>
      <c r="X599" s="23" t="s">
        <v>99</v>
      </c>
      <c r="Y599">
        <v>7490</v>
      </c>
    </row>
    <row r="600" spans="1:26" hidden="1" x14ac:dyDescent="0.3">
      <c r="A600" s="162">
        <v>43652</v>
      </c>
      <c r="B600" s="163">
        <v>43659</v>
      </c>
      <c r="C600" s="164">
        <f>B600-A600</f>
        <v>7</v>
      </c>
      <c r="D600" s="165" t="s">
        <v>112</v>
      </c>
      <c r="E600" s="166" t="s">
        <v>21</v>
      </c>
      <c r="F600" s="167" t="str">
        <f>HYPERLINK("https://www.ckvt.cz/hotely/chorvatsko/jizni-dalmacie/orebic/depandance-bellevue","Depandance BELLEVUE")</f>
        <v>Depandance BELLEVUE</v>
      </c>
      <c r="G600" s="166" t="s">
        <v>28</v>
      </c>
      <c r="H600" s="166" t="s">
        <v>137</v>
      </c>
      <c r="I600" s="166" t="s">
        <v>33</v>
      </c>
      <c r="J600" s="168">
        <f>1-(K600/O600)</f>
        <v>0.31269543464665417</v>
      </c>
      <c r="K600" s="169">
        <v>10990</v>
      </c>
      <c r="L600" s="70">
        <f>K600+W600</f>
        <v>13690</v>
      </c>
      <c r="M600" s="71" t="s">
        <v>99</v>
      </c>
      <c r="N600" s="87">
        <f>K600+Y600</f>
        <v>18480</v>
      </c>
      <c r="O600" s="36">
        <v>15990</v>
      </c>
      <c r="P600" s="37">
        <f>K600/25.5</f>
        <v>430.98039215686276</v>
      </c>
      <c r="Q600" s="38">
        <f>K600/5.889</f>
        <v>1866.1912039395481</v>
      </c>
      <c r="R600" s="38">
        <f>(C600+1)*6.25+Q600</f>
        <v>1916.1912039395481</v>
      </c>
      <c r="S600" s="20">
        <v>49.1</v>
      </c>
      <c r="T600" s="67">
        <v>6</v>
      </c>
      <c r="U600" s="67">
        <v>6</v>
      </c>
      <c r="V600" s="23">
        <v>11706</v>
      </c>
      <c r="W600" s="23">
        <v>2700</v>
      </c>
      <c r="X600" s="23" t="s">
        <v>99</v>
      </c>
      <c r="Y600">
        <v>7490</v>
      </c>
    </row>
    <row r="601" spans="1:26" hidden="1" x14ac:dyDescent="0.3">
      <c r="A601" s="162">
        <v>43652</v>
      </c>
      <c r="B601" s="163">
        <v>43659</v>
      </c>
      <c r="C601" s="164">
        <f>B601-A601</f>
        <v>7</v>
      </c>
      <c r="D601" s="165" t="s">
        <v>112</v>
      </c>
      <c r="E601" s="166" t="s">
        <v>21</v>
      </c>
      <c r="F601" s="167" t="str">
        <f>HYPERLINK("https://www.ckvt.cz/hotely/chorvatsko/jizni-dalmacie/orebic/depandance-bellevue","Depandance BELLEVUE")</f>
        <v>Depandance BELLEVUE</v>
      </c>
      <c r="G601" s="166" t="s">
        <v>28</v>
      </c>
      <c r="H601" s="166" t="s">
        <v>137</v>
      </c>
      <c r="I601" s="166" t="s">
        <v>32</v>
      </c>
      <c r="J601" s="168">
        <f>1-(K601/O601)</f>
        <v>0.27289266221952702</v>
      </c>
      <c r="K601" s="169">
        <v>11990</v>
      </c>
      <c r="L601" s="70">
        <f>K601+W601</f>
        <v>14690</v>
      </c>
      <c r="M601" s="71" t="s">
        <v>99</v>
      </c>
      <c r="N601" s="87">
        <f>K601+Y601</f>
        <v>19480</v>
      </c>
      <c r="O601" s="27">
        <v>16490</v>
      </c>
      <c r="P601" s="37">
        <f>K601/25.5</f>
        <v>470.19607843137254</v>
      </c>
      <c r="Q601" s="38">
        <f>K601/5.889</f>
        <v>2035.9993207675327</v>
      </c>
      <c r="R601" s="38">
        <f>(C601+1)*6.25+Q601</f>
        <v>2085.9993207675325</v>
      </c>
      <c r="S601" s="20">
        <v>49.2</v>
      </c>
      <c r="T601" s="67">
        <v>4</v>
      </c>
      <c r="U601" s="67">
        <v>4</v>
      </c>
      <c r="W601" s="23">
        <v>2700</v>
      </c>
      <c r="X601" s="23" t="s">
        <v>99</v>
      </c>
      <c r="Y601">
        <v>7490</v>
      </c>
    </row>
    <row r="602" spans="1:26" x14ac:dyDescent="0.3">
      <c r="A602" s="156">
        <v>43652</v>
      </c>
      <c r="B602" s="51">
        <v>43659</v>
      </c>
      <c r="C602" s="33">
        <f>B602-A602</f>
        <v>7</v>
      </c>
      <c r="D602" s="64" t="s">
        <v>113</v>
      </c>
      <c r="E602" s="40" t="s">
        <v>27</v>
      </c>
      <c r="F602" s="154" t="str">
        <f>HYPERLINK("https://www.ckvt.cz/hotely/cerna-hora/budvanska-riviera/budva/pokoje-komplex-slovenska-plaza","Hotel SLOVENSKA PLAŽA")</f>
        <v>Hotel SLOVENSKA PLAŽA</v>
      </c>
      <c r="G602" s="40" t="s">
        <v>5</v>
      </c>
      <c r="H602" s="40" t="s">
        <v>136</v>
      </c>
      <c r="I602" s="40" t="s">
        <v>117</v>
      </c>
      <c r="J602" s="99">
        <f>1-(K602/O602)</f>
        <v>7.6982294072363344E-2</v>
      </c>
      <c r="K602" s="210">
        <v>11990</v>
      </c>
      <c r="L602" s="35" t="s">
        <v>99</v>
      </c>
      <c r="M602" s="34">
        <f t="shared" ref="M602:M608" si="419">K602+X602</f>
        <v>20980</v>
      </c>
      <c r="N602" s="52">
        <f>K602+Y602</f>
        <v>20980</v>
      </c>
      <c r="O602" s="27">
        <v>12990</v>
      </c>
      <c r="P602" s="37">
        <f>K602/25.5</f>
        <v>470.19607843137254</v>
      </c>
      <c r="Q602" s="38">
        <f>K602/5.889</f>
        <v>2035.9993207675327</v>
      </c>
      <c r="R602" s="38">
        <f>(C602+1)*6.25+Q602</f>
        <v>2085.9993207675325</v>
      </c>
      <c r="S602" s="21">
        <v>39.1</v>
      </c>
      <c r="T602" s="65" t="s">
        <v>126</v>
      </c>
      <c r="U602" s="65" t="s">
        <v>126</v>
      </c>
      <c r="W602" s="23" t="e">
        <v>#VALUE!</v>
      </c>
      <c r="X602" s="23">
        <v>8990</v>
      </c>
      <c r="Y602" s="23">
        <v>8990</v>
      </c>
    </row>
    <row r="603" spans="1:26" hidden="1" x14ac:dyDescent="0.3">
      <c r="A603" s="177">
        <v>43652</v>
      </c>
      <c r="B603" s="163">
        <v>43659</v>
      </c>
      <c r="C603" s="164">
        <f>B603-A603</f>
        <v>7</v>
      </c>
      <c r="D603" s="165" t="s">
        <v>113</v>
      </c>
      <c r="E603" s="166" t="s">
        <v>27</v>
      </c>
      <c r="F603" s="167" t="str">
        <f>HYPERLINK("https://www.ckvt.cz/hotely/cerna-hora/budvanska-riviera/budva/pokoje-komplex-slovenska-plaza","Hotel SLOVENSKA PLAŽA")</f>
        <v>Hotel SLOVENSKA PLAŽA</v>
      </c>
      <c r="G603" s="166" t="s">
        <v>5</v>
      </c>
      <c r="H603" s="166" t="s">
        <v>136</v>
      </c>
      <c r="I603" s="166" t="s">
        <v>31</v>
      </c>
      <c r="J603" s="168">
        <f>1-(K603/O603)</f>
        <v>7.6982294072363344E-2</v>
      </c>
      <c r="K603" s="169">
        <v>11990</v>
      </c>
      <c r="L603" s="71" t="s">
        <v>99</v>
      </c>
      <c r="M603" s="70">
        <f t="shared" si="419"/>
        <v>20980</v>
      </c>
      <c r="N603" s="87">
        <f>K603+Y603</f>
        <v>20980</v>
      </c>
      <c r="O603" s="27">
        <v>12990</v>
      </c>
      <c r="P603" s="37">
        <f>K603/25.5</f>
        <v>470.19607843137254</v>
      </c>
      <c r="Q603" s="38">
        <f>K603/5.889</f>
        <v>2035.9993207675327</v>
      </c>
      <c r="R603" s="38">
        <f>(C603+1)*6.25+Q603</f>
        <v>2085.9993207675325</v>
      </c>
      <c r="S603" s="21">
        <v>39.200000000000003</v>
      </c>
      <c r="T603" s="65">
        <v>5</v>
      </c>
      <c r="U603" s="65">
        <v>5</v>
      </c>
      <c r="W603" s="23" t="e">
        <v>#VALUE!</v>
      </c>
      <c r="X603" s="23">
        <v>8990</v>
      </c>
      <c r="Y603" s="23">
        <v>8990</v>
      </c>
    </row>
    <row r="604" spans="1:26" x14ac:dyDescent="0.3">
      <c r="A604" s="94">
        <v>43652</v>
      </c>
      <c r="B604" s="51">
        <v>43659</v>
      </c>
      <c r="C604" s="33">
        <f t="shared" ref="C604:C617" si="420">B604-A604</f>
        <v>7</v>
      </c>
      <c r="D604" s="64" t="s">
        <v>112</v>
      </c>
      <c r="E604" s="40" t="s">
        <v>14</v>
      </c>
      <c r="F604" s="154" t="str">
        <f>HYPERLINK("https://www.ckvt.cz/hotely/chorvatsko/severni-dalmacie/trogir-seget-donji/hotel-medena","Hotel MEDENA")</f>
        <v>Hotel MEDENA</v>
      </c>
      <c r="G604" s="40" t="s">
        <v>5</v>
      </c>
      <c r="H604" s="40" t="s">
        <v>137</v>
      </c>
      <c r="I604" s="40" t="s">
        <v>117</v>
      </c>
      <c r="J604" s="99">
        <f t="shared" ref="J604:J617" si="421">1-(K604/O604)</f>
        <v>0.14295925661186559</v>
      </c>
      <c r="K604" s="210">
        <v>11990</v>
      </c>
      <c r="L604" s="34">
        <f t="shared" si="408"/>
        <v>14090</v>
      </c>
      <c r="M604" s="34">
        <f t="shared" si="419"/>
        <v>16980</v>
      </c>
      <c r="N604" s="52">
        <f t="shared" ref="N604:N612" si="422">K604+Y604</f>
        <v>21980</v>
      </c>
      <c r="O604" s="36">
        <v>13990</v>
      </c>
      <c r="P604" s="37">
        <f t="shared" ref="P604:P617" si="423">K604/25.5</f>
        <v>470.19607843137254</v>
      </c>
      <c r="Q604" s="38">
        <f t="shared" ref="Q604:Q617" si="424">K604/5.889</f>
        <v>2035.9993207675327</v>
      </c>
      <c r="R604" s="38">
        <f t="shared" ref="R604:R617" si="425">(C604+1)*6.25+Q604</f>
        <v>2085.9993207675325</v>
      </c>
      <c r="S604" s="20">
        <v>46.1</v>
      </c>
      <c r="T604" s="65" t="s">
        <v>126</v>
      </c>
      <c r="U604" s="65" t="s">
        <v>126</v>
      </c>
      <c r="W604" s="23">
        <v>2100</v>
      </c>
      <c r="X604">
        <v>4990</v>
      </c>
      <c r="Y604" s="23">
        <v>9990</v>
      </c>
    </row>
    <row r="605" spans="1:26" hidden="1" x14ac:dyDescent="0.3">
      <c r="A605" s="162">
        <v>43652</v>
      </c>
      <c r="B605" s="163">
        <v>43659</v>
      </c>
      <c r="C605" s="164">
        <f t="shared" si="420"/>
        <v>7</v>
      </c>
      <c r="D605" s="165" t="s">
        <v>112</v>
      </c>
      <c r="E605" s="166" t="s">
        <v>14</v>
      </c>
      <c r="F605" s="167" t="str">
        <f>HYPERLINK("https://www.ckvt.cz/hotely/chorvatsko/severni-dalmacie/trogir-seget-donji/hotel-medena","Hotel MEDENA")</f>
        <v>Hotel MEDENA</v>
      </c>
      <c r="G605" s="166" t="s">
        <v>5</v>
      </c>
      <c r="H605" s="166" t="s">
        <v>137</v>
      </c>
      <c r="I605" s="166" t="s">
        <v>33</v>
      </c>
      <c r="J605" s="168">
        <f t="shared" si="421"/>
        <v>0.14295925661186559</v>
      </c>
      <c r="K605" s="169">
        <v>11990</v>
      </c>
      <c r="L605" s="70">
        <f t="shared" si="408"/>
        <v>14090</v>
      </c>
      <c r="M605" s="70">
        <f t="shared" si="419"/>
        <v>16980</v>
      </c>
      <c r="N605" s="87">
        <f t="shared" si="422"/>
        <v>21980</v>
      </c>
      <c r="O605" s="36">
        <v>13990</v>
      </c>
      <c r="P605" s="37">
        <f t="shared" si="423"/>
        <v>470.19607843137254</v>
      </c>
      <c r="Q605" s="38">
        <f t="shared" si="424"/>
        <v>2035.9993207675327</v>
      </c>
      <c r="R605" s="38">
        <f t="shared" si="425"/>
        <v>2085.9993207675325</v>
      </c>
      <c r="S605" s="20">
        <v>46.1</v>
      </c>
      <c r="T605" s="67">
        <v>22</v>
      </c>
      <c r="U605" s="67">
        <v>19</v>
      </c>
      <c r="W605" s="23">
        <v>2100</v>
      </c>
      <c r="X605">
        <v>4990</v>
      </c>
      <c r="Y605" s="23">
        <v>9990</v>
      </c>
    </row>
    <row r="606" spans="1:26" hidden="1" x14ac:dyDescent="0.3">
      <c r="A606" s="162">
        <v>43652</v>
      </c>
      <c r="B606" s="163">
        <v>43659</v>
      </c>
      <c r="C606" s="164">
        <f t="shared" si="420"/>
        <v>7</v>
      </c>
      <c r="D606" s="165" t="s">
        <v>112</v>
      </c>
      <c r="E606" s="166" t="s">
        <v>14</v>
      </c>
      <c r="F606" s="167" t="str">
        <f>HYPERLINK("https://www.ckvt.cz/hotely/chorvatsko/severni-dalmacie/trogir-seget-donji/hotel-medena","Hotel MEDENA")</f>
        <v>Hotel MEDENA</v>
      </c>
      <c r="G606" s="166" t="s">
        <v>5</v>
      </c>
      <c r="H606" s="166" t="s">
        <v>137</v>
      </c>
      <c r="I606" s="166" t="s">
        <v>32</v>
      </c>
      <c r="J606" s="168">
        <f t="shared" si="421"/>
        <v>6.9013112491373318E-2</v>
      </c>
      <c r="K606" s="169">
        <v>13490</v>
      </c>
      <c r="L606" s="70">
        <f t="shared" si="408"/>
        <v>15590</v>
      </c>
      <c r="M606" s="70">
        <f t="shared" si="419"/>
        <v>18480</v>
      </c>
      <c r="N606" s="87">
        <f t="shared" si="422"/>
        <v>23480</v>
      </c>
      <c r="O606" s="36">
        <v>14490</v>
      </c>
      <c r="P606" s="37">
        <f t="shared" si="423"/>
        <v>529.01960784313724</v>
      </c>
      <c r="Q606" s="38">
        <f t="shared" si="424"/>
        <v>2290.7114960095091</v>
      </c>
      <c r="R606" s="38">
        <f t="shared" si="425"/>
        <v>2340.7114960095091</v>
      </c>
      <c r="S606" s="20">
        <v>46.2</v>
      </c>
      <c r="T606" s="67">
        <v>6</v>
      </c>
      <c r="U606" s="67">
        <v>1</v>
      </c>
      <c r="W606" s="23">
        <v>2100</v>
      </c>
      <c r="X606">
        <v>4990</v>
      </c>
      <c r="Y606" s="23">
        <v>9990</v>
      </c>
    </row>
    <row r="607" spans="1:26" customFormat="1" hidden="1" x14ac:dyDescent="0.3">
      <c r="A607" s="170">
        <v>43652</v>
      </c>
      <c r="B607" s="171">
        <v>43659</v>
      </c>
      <c r="C607" s="172">
        <f t="shared" si="420"/>
        <v>7</v>
      </c>
      <c r="D607" s="173" t="s">
        <v>112</v>
      </c>
      <c r="E607" s="174" t="s">
        <v>14</v>
      </c>
      <c r="F607" s="175" t="str">
        <f>HYPERLINK("https://www.ckvt.cz/hotely/chorvatsko/severni-dalmacie/trogir-seget-donji/hotel-medena","Hotel MEDENA")</f>
        <v>Hotel MEDENA</v>
      </c>
      <c r="G607" s="174" t="s">
        <v>5</v>
      </c>
      <c r="H607" s="174" t="s">
        <v>137</v>
      </c>
      <c r="I607" s="174" t="s">
        <v>42</v>
      </c>
      <c r="J607" s="176">
        <f t="shared" si="421"/>
        <v>6.6711140760506993E-2</v>
      </c>
      <c r="K607" s="212">
        <v>13990</v>
      </c>
      <c r="L607" s="79">
        <f t="shared" si="408"/>
        <v>16090</v>
      </c>
      <c r="M607" s="79">
        <f t="shared" si="419"/>
        <v>18980</v>
      </c>
      <c r="N607" s="88">
        <f t="shared" si="422"/>
        <v>23980</v>
      </c>
      <c r="O607" s="5">
        <v>14990</v>
      </c>
      <c r="P607" s="6">
        <f t="shared" si="423"/>
        <v>548.62745098039215</v>
      </c>
      <c r="Q607" s="7">
        <f t="shared" si="424"/>
        <v>2375.6155544235012</v>
      </c>
      <c r="R607" s="38">
        <f t="shared" si="425"/>
        <v>2425.6155544235012</v>
      </c>
      <c r="S607" s="20">
        <v>46.3</v>
      </c>
      <c r="T607" s="68">
        <v>0</v>
      </c>
      <c r="U607" s="68">
        <v>0</v>
      </c>
      <c r="W607">
        <v>2100</v>
      </c>
      <c r="X607">
        <v>4990</v>
      </c>
      <c r="Y607" s="23">
        <v>9990</v>
      </c>
      <c r="Z607" s="23"/>
    </row>
    <row r="608" spans="1:26" hidden="1" x14ac:dyDescent="0.3">
      <c r="A608" s="162">
        <v>43652</v>
      </c>
      <c r="B608" s="163">
        <v>43659</v>
      </c>
      <c r="C608" s="164">
        <f t="shared" si="420"/>
        <v>7</v>
      </c>
      <c r="D608" s="165" t="s">
        <v>112</v>
      </c>
      <c r="E608" s="166" t="s">
        <v>14</v>
      </c>
      <c r="F608" s="167" t="str">
        <f>HYPERLINK("https://www.ckvt.cz/hotely/chorvatsko/severni-dalmacie/trogir-seget-donji/hotel-medena","Hotel MEDENA")</f>
        <v>Hotel MEDENA</v>
      </c>
      <c r="G608" s="166" t="s">
        <v>5</v>
      </c>
      <c r="H608" s="166" t="s">
        <v>137</v>
      </c>
      <c r="I608" s="166" t="s">
        <v>54</v>
      </c>
      <c r="J608" s="168">
        <f t="shared" si="421"/>
        <v>6.2539086929330856E-2</v>
      </c>
      <c r="K608" s="169">
        <v>14990</v>
      </c>
      <c r="L608" s="70">
        <f t="shared" si="408"/>
        <v>17090</v>
      </c>
      <c r="M608" s="70">
        <f t="shared" si="419"/>
        <v>19980</v>
      </c>
      <c r="N608" s="87">
        <f t="shared" si="422"/>
        <v>24980</v>
      </c>
      <c r="O608" s="36">
        <v>15990</v>
      </c>
      <c r="P608" s="37">
        <f t="shared" si="423"/>
        <v>587.84313725490199</v>
      </c>
      <c r="Q608" s="38">
        <f t="shared" si="424"/>
        <v>2545.4236712514858</v>
      </c>
      <c r="R608" s="38">
        <f t="shared" si="425"/>
        <v>2595.4236712514858</v>
      </c>
      <c r="S608" s="20">
        <v>46.4</v>
      </c>
      <c r="T608" s="67">
        <v>0</v>
      </c>
      <c r="U608" s="67">
        <v>0</v>
      </c>
      <c r="W608" s="23">
        <v>2100</v>
      </c>
      <c r="X608">
        <v>4990</v>
      </c>
      <c r="Y608" s="23">
        <v>9990</v>
      </c>
    </row>
    <row r="609" spans="1:26" x14ac:dyDescent="0.3">
      <c r="A609" s="94">
        <v>43652</v>
      </c>
      <c r="B609" s="51">
        <v>43659</v>
      </c>
      <c r="C609" s="33">
        <f>B609-A609</f>
        <v>7</v>
      </c>
      <c r="D609" s="64" t="s">
        <v>112</v>
      </c>
      <c r="E609" s="40" t="s">
        <v>11</v>
      </c>
      <c r="F609" s="154" t="str">
        <f>HYPERLINK("https://www.ckvt.cz/hotely/chorvatsko/istrie/rabac/hotel-narcis","Hotel NARCIS")</f>
        <v>Hotel NARCIS</v>
      </c>
      <c r="G609" s="40" t="s">
        <v>28</v>
      </c>
      <c r="H609" s="40" t="s">
        <v>136</v>
      </c>
      <c r="I609" s="40" t="s">
        <v>117</v>
      </c>
      <c r="J609" s="99">
        <f>1-(K609/O609)</f>
        <v>0.18761726078799246</v>
      </c>
      <c r="K609" s="210">
        <v>12990</v>
      </c>
      <c r="L609" s="34">
        <f>K609+W609</f>
        <v>14890</v>
      </c>
      <c r="M609" s="47" t="s">
        <v>99</v>
      </c>
      <c r="N609" s="48" t="s">
        <v>99</v>
      </c>
      <c r="O609" s="36">
        <v>15990</v>
      </c>
      <c r="P609" s="37">
        <f>K609/25.5</f>
        <v>509.41176470588238</v>
      </c>
      <c r="Q609" s="38">
        <f>K609/5.889</f>
        <v>2205.8074375955171</v>
      </c>
      <c r="R609" s="38">
        <f>(C609+1)*6.25+Q609</f>
        <v>2255.8074375955171</v>
      </c>
      <c r="S609" s="20">
        <v>48.1</v>
      </c>
      <c r="T609" s="65" t="s">
        <v>126</v>
      </c>
      <c r="U609" s="65" t="s">
        <v>126</v>
      </c>
      <c r="W609" s="23">
        <v>1900</v>
      </c>
      <c r="X609" s="23" t="s">
        <v>99</v>
      </c>
      <c r="Y609" s="23" t="s">
        <v>99</v>
      </c>
    </row>
    <row r="610" spans="1:26" hidden="1" x14ac:dyDescent="0.3">
      <c r="A610" s="162">
        <v>43652</v>
      </c>
      <c r="B610" s="163">
        <v>43659</v>
      </c>
      <c r="C610" s="164">
        <f>B610-A610</f>
        <v>7</v>
      </c>
      <c r="D610" s="165" t="s">
        <v>112</v>
      </c>
      <c r="E610" s="166" t="s">
        <v>11</v>
      </c>
      <c r="F610" s="167" t="str">
        <f>HYPERLINK("https://www.ckvt.cz/hotely/chorvatsko/istrie/rabac/hotel-narcis","Hotel NARCIS")</f>
        <v>Hotel NARCIS</v>
      </c>
      <c r="G610" s="166" t="s">
        <v>28</v>
      </c>
      <c r="H610" s="166" t="s">
        <v>136</v>
      </c>
      <c r="I610" s="166" t="s">
        <v>57</v>
      </c>
      <c r="J610" s="168">
        <f>1-(K610/O610)</f>
        <v>0.18761726078799246</v>
      </c>
      <c r="K610" s="169">
        <v>12990</v>
      </c>
      <c r="L610" s="70">
        <f>K610+W610</f>
        <v>14890</v>
      </c>
      <c r="M610" s="85" t="s">
        <v>99</v>
      </c>
      <c r="N610" s="86" t="s">
        <v>99</v>
      </c>
      <c r="O610" s="36">
        <v>15990</v>
      </c>
      <c r="P610" s="37">
        <f>K610/25.5</f>
        <v>509.41176470588238</v>
      </c>
      <c r="Q610" s="38">
        <f>K610/5.889</f>
        <v>2205.8074375955171</v>
      </c>
      <c r="R610" s="38">
        <f>(C610+1)*6.25+Q610</f>
        <v>2255.8074375955171</v>
      </c>
      <c r="S610" s="20">
        <v>48.1</v>
      </c>
      <c r="T610" s="67">
        <v>17</v>
      </c>
      <c r="U610" s="67">
        <v>17</v>
      </c>
      <c r="W610" s="23">
        <v>1900</v>
      </c>
      <c r="X610" s="23" t="s">
        <v>99</v>
      </c>
      <c r="Y610" s="23" t="s">
        <v>99</v>
      </c>
    </row>
    <row r="611" spans="1:26" x14ac:dyDescent="0.3">
      <c r="A611" s="156">
        <v>43652</v>
      </c>
      <c r="B611" s="51">
        <v>43659</v>
      </c>
      <c r="C611" s="33">
        <f t="shared" si="420"/>
        <v>7</v>
      </c>
      <c r="D611" s="64" t="s">
        <v>113</v>
      </c>
      <c r="E611" s="40" t="s">
        <v>27</v>
      </c>
      <c r="F611" s="154" t="str">
        <f>HYPERLINK("https://www.ckvt.cz/hotely/cerna-hora/budvanska-riviera/budva/pokoje-komplex-slovenska-plaza","Hotel SLOVENSKA PLAŽA")</f>
        <v>Hotel SLOVENSKA PLAŽA</v>
      </c>
      <c r="G611" s="40" t="s">
        <v>5</v>
      </c>
      <c r="H611" s="40" t="s">
        <v>137</v>
      </c>
      <c r="I611" s="40" t="s">
        <v>117</v>
      </c>
      <c r="J611" s="99">
        <f t="shared" si="421"/>
        <v>6.4557779212395139E-2</v>
      </c>
      <c r="K611" s="210">
        <v>14490</v>
      </c>
      <c r="L611" s="35" t="s">
        <v>99</v>
      </c>
      <c r="M611" s="34">
        <f>K611+X611</f>
        <v>23480</v>
      </c>
      <c r="N611" s="52">
        <f t="shared" si="422"/>
        <v>23480</v>
      </c>
      <c r="O611" s="27">
        <v>15490</v>
      </c>
      <c r="P611" s="37">
        <f t="shared" si="423"/>
        <v>568.23529411764707</v>
      </c>
      <c r="Q611" s="38">
        <f t="shared" si="424"/>
        <v>2460.5196128374937</v>
      </c>
      <c r="R611" s="38">
        <f t="shared" si="425"/>
        <v>2510.5196128374937</v>
      </c>
      <c r="S611" s="21">
        <v>42.1</v>
      </c>
      <c r="T611" s="65" t="s">
        <v>126</v>
      </c>
      <c r="U611" s="65" t="s">
        <v>126</v>
      </c>
      <c r="W611" s="23" t="e">
        <v>#VALUE!</v>
      </c>
      <c r="X611" s="23">
        <v>8990</v>
      </c>
      <c r="Y611" s="23">
        <v>8990</v>
      </c>
    </row>
    <row r="612" spans="1:26" hidden="1" x14ac:dyDescent="0.3">
      <c r="A612" s="177">
        <v>43652</v>
      </c>
      <c r="B612" s="163">
        <v>43659</v>
      </c>
      <c r="C612" s="164">
        <f t="shared" si="420"/>
        <v>7</v>
      </c>
      <c r="D612" s="165" t="s">
        <v>113</v>
      </c>
      <c r="E612" s="166" t="s">
        <v>27</v>
      </c>
      <c r="F612" s="167" t="str">
        <f>HYPERLINK("https://www.ckvt.cz/hotely/cerna-hora/budvanska-riviera/budva/pokoje-komplex-slovenska-plaza","Hotel SLOVENSKA PLAŽA")</f>
        <v>Hotel SLOVENSKA PLAŽA</v>
      </c>
      <c r="G612" s="166" t="s">
        <v>5</v>
      </c>
      <c r="H612" s="166" t="s">
        <v>137</v>
      </c>
      <c r="I612" s="166" t="s">
        <v>31</v>
      </c>
      <c r="J612" s="168">
        <f t="shared" si="421"/>
        <v>6.4557779212395139E-2</v>
      </c>
      <c r="K612" s="169">
        <v>14490</v>
      </c>
      <c r="L612" s="71" t="s">
        <v>99</v>
      </c>
      <c r="M612" s="70">
        <f>K612+X612</f>
        <v>23480</v>
      </c>
      <c r="N612" s="87">
        <f t="shared" si="422"/>
        <v>23480</v>
      </c>
      <c r="O612" s="27">
        <v>15490</v>
      </c>
      <c r="P612" s="37">
        <f t="shared" si="423"/>
        <v>568.23529411764707</v>
      </c>
      <c r="Q612" s="38">
        <f t="shared" si="424"/>
        <v>2460.5196128374937</v>
      </c>
      <c r="R612" s="38">
        <f t="shared" si="425"/>
        <v>2510.5196128374937</v>
      </c>
      <c r="S612" s="21">
        <v>42.2</v>
      </c>
      <c r="T612" s="65">
        <v>5</v>
      </c>
      <c r="U612" s="65">
        <v>5</v>
      </c>
      <c r="W612" s="23" t="e">
        <v>#VALUE!</v>
      </c>
      <c r="X612" s="23">
        <v>8990</v>
      </c>
      <c r="Y612" s="23">
        <v>8990</v>
      </c>
    </row>
    <row r="613" spans="1:26" x14ac:dyDescent="0.3">
      <c r="A613" s="94">
        <v>43652</v>
      </c>
      <c r="B613" s="51">
        <v>43659</v>
      </c>
      <c r="C613" s="33">
        <f t="shared" si="420"/>
        <v>7</v>
      </c>
      <c r="D613" s="64" t="s">
        <v>112</v>
      </c>
      <c r="E613" s="40" t="s">
        <v>11</v>
      </c>
      <c r="F613" s="154" t="str">
        <f>HYPERLINK("https://www.ckvt.cz/hotely/chorvatsko/istrie/rabac/hotel-narcis","Hotel NARCIS")</f>
        <v>Hotel NARCIS</v>
      </c>
      <c r="G613" s="40" t="s">
        <v>28</v>
      </c>
      <c r="H613" s="40" t="s">
        <v>137</v>
      </c>
      <c r="I613" s="40" t="s">
        <v>117</v>
      </c>
      <c r="J613" s="99">
        <f t="shared" si="421"/>
        <v>0.20010005002501252</v>
      </c>
      <c r="K613" s="210">
        <v>15990</v>
      </c>
      <c r="L613" s="34">
        <f t="shared" ref="L613:L642" si="426">K613+W613</f>
        <v>17890</v>
      </c>
      <c r="M613" s="47" t="s">
        <v>99</v>
      </c>
      <c r="N613" s="48" t="s">
        <v>99</v>
      </c>
      <c r="O613" s="36">
        <v>19990</v>
      </c>
      <c r="P613" s="37">
        <f t="shared" si="423"/>
        <v>627.05882352941171</v>
      </c>
      <c r="Q613" s="38">
        <f t="shared" si="424"/>
        <v>2715.2317880794699</v>
      </c>
      <c r="R613" s="38">
        <f t="shared" si="425"/>
        <v>2765.2317880794699</v>
      </c>
      <c r="S613" s="20">
        <v>48.2</v>
      </c>
      <c r="T613" s="65" t="s">
        <v>126</v>
      </c>
      <c r="U613" s="65" t="s">
        <v>126</v>
      </c>
      <c r="W613" s="23">
        <v>1900</v>
      </c>
      <c r="X613" s="23" t="s">
        <v>99</v>
      </c>
      <c r="Y613" s="23" t="s">
        <v>99</v>
      </c>
    </row>
    <row r="614" spans="1:26" hidden="1" x14ac:dyDescent="0.3">
      <c r="A614" s="162">
        <v>43652</v>
      </c>
      <c r="B614" s="163">
        <v>43659</v>
      </c>
      <c r="C614" s="164">
        <f t="shared" si="420"/>
        <v>7</v>
      </c>
      <c r="D614" s="165" t="s">
        <v>112</v>
      </c>
      <c r="E614" s="166" t="s">
        <v>11</v>
      </c>
      <c r="F614" s="167" t="str">
        <f>HYPERLINK("https://www.ckvt.cz/hotely/chorvatsko/istrie/rabac/hotel-narcis","Hotel NARCIS")</f>
        <v>Hotel NARCIS</v>
      </c>
      <c r="G614" s="166" t="s">
        <v>28</v>
      </c>
      <c r="H614" s="166" t="s">
        <v>137</v>
      </c>
      <c r="I614" s="166" t="s">
        <v>57</v>
      </c>
      <c r="J614" s="168">
        <f t="shared" si="421"/>
        <v>0.20010005002501252</v>
      </c>
      <c r="K614" s="169">
        <v>15990</v>
      </c>
      <c r="L614" s="70">
        <f t="shared" si="426"/>
        <v>17890</v>
      </c>
      <c r="M614" s="85" t="s">
        <v>99</v>
      </c>
      <c r="N614" s="86" t="s">
        <v>99</v>
      </c>
      <c r="O614" s="36">
        <v>19990</v>
      </c>
      <c r="P614" s="37">
        <f t="shared" si="423"/>
        <v>627.05882352941171</v>
      </c>
      <c r="Q614" s="38">
        <f t="shared" si="424"/>
        <v>2715.2317880794699</v>
      </c>
      <c r="R614" s="38">
        <f t="shared" si="425"/>
        <v>2765.2317880794699</v>
      </c>
      <c r="S614" s="20">
        <v>48.2</v>
      </c>
      <c r="T614" s="67">
        <v>17</v>
      </c>
      <c r="U614" s="67">
        <v>17</v>
      </c>
      <c r="W614" s="23">
        <v>1900</v>
      </c>
      <c r="X614" s="23" t="s">
        <v>99</v>
      </c>
      <c r="Y614" s="23" t="s">
        <v>99</v>
      </c>
    </row>
    <row r="615" spans="1:26" ht="15" thickBot="1" x14ac:dyDescent="0.35">
      <c r="A615" s="94">
        <v>43652</v>
      </c>
      <c r="B615" s="51">
        <v>43659</v>
      </c>
      <c r="C615" s="33">
        <f t="shared" si="420"/>
        <v>7</v>
      </c>
      <c r="D615" s="64" t="s">
        <v>112</v>
      </c>
      <c r="E615" s="40" t="s">
        <v>20</v>
      </c>
      <c r="F615" s="154" t="str">
        <f>HYPERLINK("https://www.ckvt.cz/hotely/chorvatsko/stredni-dalmacie/gradac/depandance-labineca","Depandance LABINECA")</f>
        <v>Depandance LABINECA</v>
      </c>
      <c r="G615" s="40" t="s">
        <v>5</v>
      </c>
      <c r="H615" s="40" t="s">
        <v>137</v>
      </c>
      <c r="I615" s="40" t="s">
        <v>117</v>
      </c>
      <c r="J615" s="99">
        <f t="shared" si="421"/>
        <v>0.10531858873091104</v>
      </c>
      <c r="K615" s="210">
        <v>16990</v>
      </c>
      <c r="L615" s="34">
        <f t="shared" si="426"/>
        <v>19190</v>
      </c>
      <c r="M615" s="34">
        <f>K615+X615</f>
        <v>21980</v>
      </c>
      <c r="N615" s="52">
        <f>K615+Y615</f>
        <v>26980</v>
      </c>
      <c r="O615" s="27">
        <v>18990</v>
      </c>
      <c r="P615" s="37">
        <f t="shared" si="423"/>
        <v>666.27450980392155</v>
      </c>
      <c r="Q615" s="38">
        <f t="shared" si="424"/>
        <v>2885.0399049074545</v>
      </c>
      <c r="R615" s="38">
        <f t="shared" si="425"/>
        <v>2935.0399049074545</v>
      </c>
      <c r="S615" s="20">
        <v>41.1</v>
      </c>
      <c r="T615" s="65" t="s">
        <v>126</v>
      </c>
      <c r="U615" s="65" t="s">
        <v>126</v>
      </c>
      <c r="W615">
        <v>2200</v>
      </c>
      <c r="X615">
        <v>4990</v>
      </c>
      <c r="Y615" s="23">
        <v>9990</v>
      </c>
    </row>
    <row r="616" spans="1:26" customFormat="1" ht="15" hidden="1" thickBot="1" x14ac:dyDescent="0.35">
      <c r="A616" s="178">
        <v>43652</v>
      </c>
      <c r="B616" s="171">
        <v>43659</v>
      </c>
      <c r="C616" s="172">
        <f t="shared" si="420"/>
        <v>7</v>
      </c>
      <c r="D616" s="173" t="s">
        <v>112</v>
      </c>
      <c r="E616" s="166" t="s">
        <v>20</v>
      </c>
      <c r="F616" s="167" t="str">
        <f>HYPERLINK("https://www.ckvt.cz/hotely/chorvatsko/stredni-dalmacie/gradac/depandance-labineca","Depandance LABINECA")</f>
        <v>Depandance LABINECA</v>
      </c>
      <c r="G616" s="174" t="s">
        <v>5</v>
      </c>
      <c r="H616" s="174" t="s">
        <v>137</v>
      </c>
      <c r="I616" s="174" t="s">
        <v>74</v>
      </c>
      <c r="J616" s="176">
        <f t="shared" si="421"/>
        <v>0.10531858873091104</v>
      </c>
      <c r="K616" s="212">
        <v>16990</v>
      </c>
      <c r="L616" s="79">
        <f t="shared" si="426"/>
        <v>19190</v>
      </c>
      <c r="M616" s="79">
        <f>K616+X616</f>
        <v>21980</v>
      </c>
      <c r="N616" s="88">
        <f>K616+Y616</f>
        <v>26980</v>
      </c>
      <c r="O616" s="27">
        <v>18990</v>
      </c>
      <c r="P616" s="6">
        <f t="shared" si="423"/>
        <v>666.27450980392155</v>
      </c>
      <c r="Q616" s="7">
        <f t="shared" si="424"/>
        <v>2885.0399049074545</v>
      </c>
      <c r="R616" s="38">
        <f t="shared" si="425"/>
        <v>2935.0399049074545</v>
      </c>
      <c r="S616" s="20">
        <v>25.3</v>
      </c>
      <c r="T616">
        <v>0</v>
      </c>
      <c r="U616" s="8">
        <v>4</v>
      </c>
      <c r="W616">
        <v>2200</v>
      </c>
      <c r="X616">
        <v>4990</v>
      </c>
      <c r="Y616">
        <v>9990</v>
      </c>
      <c r="Z616" s="23"/>
    </row>
    <row r="617" spans="1:26" customFormat="1" ht="15" hidden="1" thickBot="1" x14ac:dyDescent="0.35">
      <c r="A617" s="178">
        <v>43652</v>
      </c>
      <c r="B617" s="171">
        <v>43659</v>
      </c>
      <c r="C617" s="172">
        <f t="shared" si="420"/>
        <v>7</v>
      </c>
      <c r="D617" s="173" t="s">
        <v>112</v>
      </c>
      <c r="E617" s="166" t="s">
        <v>20</v>
      </c>
      <c r="F617" s="167" t="str">
        <f>HYPERLINK("https://www.ckvt.cz/hotely/chorvatsko/stredni-dalmacie/gradac/depandance-labineca","Depandance LABINECA")</f>
        <v>Depandance LABINECA</v>
      </c>
      <c r="G617" s="174" t="s">
        <v>5</v>
      </c>
      <c r="H617" s="174" t="s">
        <v>137</v>
      </c>
      <c r="I617" s="174" t="s">
        <v>42</v>
      </c>
      <c r="J617" s="176">
        <f t="shared" si="421"/>
        <v>0.10005002501250626</v>
      </c>
      <c r="K617" s="212">
        <v>17990</v>
      </c>
      <c r="L617" s="79">
        <f t="shared" si="426"/>
        <v>20190</v>
      </c>
      <c r="M617" s="79">
        <f>K617+X617</f>
        <v>22980</v>
      </c>
      <c r="N617" s="88">
        <f>K617+Y617</f>
        <v>27980</v>
      </c>
      <c r="O617" s="27">
        <v>19990</v>
      </c>
      <c r="P617" s="6">
        <f t="shared" si="423"/>
        <v>705.49019607843138</v>
      </c>
      <c r="Q617" s="7">
        <f t="shared" si="424"/>
        <v>3054.848021735439</v>
      </c>
      <c r="R617" s="38">
        <f t="shared" si="425"/>
        <v>3104.848021735439</v>
      </c>
      <c r="S617" s="20">
        <v>25.4</v>
      </c>
      <c r="T617">
        <v>0</v>
      </c>
      <c r="U617" s="8">
        <v>1</v>
      </c>
      <c r="W617">
        <v>2200</v>
      </c>
      <c r="X617">
        <v>4990</v>
      </c>
      <c r="Y617">
        <v>9990</v>
      </c>
      <c r="Z617" s="23"/>
    </row>
    <row r="618" spans="1:26" x14ac:dyDescent="0.3">
      <c r="A618" s="205">
        <v>43659</v>
      </c>
      <c r="B618" s="152">
        <v>43666</v>
      </c>
      <c r="C618" s="42">
        <f t="shared" ref="C618:C631" si="427">B618-A618</f>
        <v>7</v>
      </c>
      <c r="D618" s="91" t="s">
        <v>112</v>
      </c>
      <c r="E618" s="32" t="s">
        <v>15</v>
      </c>
      <c r="F618" s="153" t="str">
        <f>HYPERLINK("https://www.ckvt.cz/apartmany/chorvatsko/stredni-dalmacie/nemira/vila-ina","Vila INA")</f>
        <v>Vila INA</v>
      </c>
      <c r="G618" s="32" t="s">
        <v>5</v>
      </c>
      <c r="H618" s="32" t="s">
        <v>116</v>
      </c>
      <c r="I618" s="32" t="s">
        <v>117</v>
      </c>
      <c r="J618" s="89">
        <f t="shared" ref="J618:J631" si="428">1-(K618/O618)</f>
        <v>0.12531328320802004</v>
      </c>
      <c r="K618" s="211">
        <v>3490</v>
      </c>
      <c r="L618" s="45">
        <f t="shared" si="426"/>
        <v>5890</v>
      </c>
      <c r="M618" s="45">
        <f t="shared" ref="M618:M627" si="429">K618+X618</f>
        <v>9480</v>
      </c>
      <c r="N618" s="54">
        <f t="shared" ref="N618:N627" si="430">K618+Y618</f>
        <v>13480</v>
      </c>
      <c r="O618" s="27">
        <v>3990</v>
      </c>
      <c r="P618" s="37">
        <f t="shared" ref="P618:P631" si="431">K618/25.5</f>
        <v>136.86274509803923</v>
      </c>
      <c r="Q618" s="38">
        <f t="shared" ref="Q618:Q631" si="432">K618/5.889</f>
        <v>592.63032772966551</v>
      </c>
      <c r="R618" s="38">
        <f t="shared" ref="R618:R631" si="433">(C618+1)*6.25+Q618</f>
        <v>642.63032772966551</v>
      </c>
      <c r="S618" s="18">
        <v>1.1000000000000001</v>
      </c>
      <c r="T618" s="65"/>
      <c r="U618" s="65" t="s">
        <v>126</v>
      </c>
      <c r="W618" s="23">
        <v>2400</v>
      </c>
      <c r="X618" s="23">
        <v>5990</v>
      </c>
      <c r="Y618">
        <v>9990</v>
      </c>
    </row>
    <row r="619" spans="1:26" hidden="1" x14ac:dyDescent="0.3">
      <c r="A619" s="162">
        <v>43659</v>
      </c>
      <c r="B619" s="163">
        <v>43666</v>
      </c>
      <c r="C619" s="164">
        <f t="shared" si="427"/>
        <v>7</v>
      </c>
      <c r="D619" s="165" t="s">
        <v>112</v>
      </c>
      <c r="E619" s="166" t="s">
        <v>15</v>
      </c>
      <c r="F619" s="167" t="str">
        <f>HYPERLINK("https://www.ckvt.cz/apartmany/chorvatsko/stredni-dalmacie/nemira/vila-ina","Vila INA")</f>
        <v>Vila INA</v>
      </c>
      <c r="G619" s="166" t="s">
        <v>5</v>
      </c>
      <c r="H619" s="166" t="s">
        <v>116</v>
      </c>
      <c r="I619" s="166" t="s">
        <v>47</v>
      </c>
      <c r="J619" s="168">
        <f t="shared" si="428"/>
        <v>0.12531328320802004</v>
      </c>
      <c r="K619" s="169">
        <v>3490</v>
      </c>
      <c r="L619" s="70">
        <f t="shared" si="426"/>
        <v>5890</v>
      </c>
      <c r="M619" s="70">
        <f t="shared" si="429"/>
        <v>9480</v>
      </c>
      <c r="N619" s="87">
        <f t="shared" si="430"/>
        <v>13480</v>
      </c>
      <c r="O619" s="27">
        <v>3990</v>
      </c>
      <c r="P619" s="37">
        <f t="shared" si="431"/>
        <v>136.86274509803923</v>
      </c>
      <c r="Q619" s="38">
        <f t="shared" si="432"/>
        <v>592.63032772966551</v>
      </c>
      <c r="R619" s="38">
        <f t="shared" si="433"/>
        <v>642.63032772966551</v>
      </c>
      <c r="S619" s="18">
        <v>1.1000000000000001</v>
      </c>
      <c r="U619" s="67">
        <v>1</v>
      </c>
      <c r="W619" s="23">
        <v>2400</v>
      </c>
      <c r="X619" s="23">
        <v>5990</v>
      </c>
      <c r="Y619">
        <v>9990</v>
      </c>
    </row>
    <row r="620" spans="1:26" customFormat="1" hidden="1" x14ac:dyDescent="0.3">
      <c r="A620" s="170">
        <v>43659</v>
      </c>
      <c r="B620" s="171">
        <v>43666</v>
      </c>
      <c r="C620" s="172">
        <f t="shared" si="427"/>
        <v>7</v>
      </c>
      <c r="D620" s="173" t="s">
        <v>112</v>
      </c>
      <c r="E620" s="174" t="s">
        <v>15</v>
      </c>
      <c r="F620" s="175" t="str">
        <f>HYPERLINK("https://www.ckvt.cz/apartmany/chorvatsko/stredni-dalmacie/nemira/vila-ina","Vila INA")</f>
        <v>Vila INA</v>
      </c>
      <c r="G620" s="174" t="s">
        <v>5</v>
      </c>
      <c r="H620" s="174" t="s">
        <v>116</v>
      </c>
      <c r="I620" s="174" t="s">
        <v>48</v>
      </c>
      <c r="J620" s="176">
        <f t="shared" si="428"/>
        <v>0.11135857461024501</v>
      </c>
      <c r="K620" s="212">
        <v>3990</v>
      </c>
      <c r="L620" s="79">
        <f t="shared" si="426"/>
        <v>6390</v>
      </c>
      <c r="M620" s="79">
        <f t="shared" si="429"/>
        <v>9980</v>
      </c>
      <c r="N620" s="88">
        <f t="shared" si="430"/>
        <v>13980</v>
      </c>
      <c r="O620" s="27">
        <v>4490</v>
      </c>
      <c r="P620" s="6">
        <f t="shared" si="431"/>
        <v>156.47058823529412</v>
      </c>
      <c r="Q620" s="7">
        <f t="shared" si="432"/>
        <v>677.53438614365768</v>
      </c>
      <c r="R620" s="38">
        <f t="shared" si="433"/>
        <v>727.53438614365768</v>
      </c>
      <c r="S620" s="18">
        <v>1.2</v>
      </c>
      <c r="T620" s="69"/>
      <c r="U620" s="68">
        <v>1</v>
      </c>
      <c r="W620">
        <v>2400</v>
      </c>
      <c r="X620" s="23">
        <v>5990</v>
      </c>
      <c r="Y620">
        <v>9990</v>
      </c>
      <c r="Z620" s="23"/>
    </row>
    <row r="621" spans="1:26" hidden="1" x14ac:dyDescent="0.3">
      <c r="A621" s="162">
        <v>43659</v>
      </c>
      <c r="B621" s="163">
        <v>43666</v>
      </c>
      <c r="C621" s="164">
        <f t="shared" si="427"/>
        <v>7</v>
      </c>
      <c r="D621" s="165" t="s">
        <v>112</v>
      </c>
      <c r="E621" s="166" t="s">
        <v>15</v>
      </c>
      <c r="F621" s="167" t="str">
        <f>HYPERLINK("https://www.ckvt.cz/apartmany/chorvatsko/stredni-dalmacie/nemira/vila-ina","Vila INA")</f>
        <v>Vila INA</v>
      </c>
      <c r="G621" s="166" t="s">
        <v>5</v>
      </c>
      <c r="H621" s="166" t="s">
        <v>116</v>
      </c>
      <c r="I621" s="166" t="s">
        <v>46</v>
      </c>
      <c r="J621" s="168">
        <f t="shared" si="428"/>
        <v>0.11135857461024501</v>
      </c>
      <c r="K621" s="169">
        <v>3990</v>
      </c>
      <c r="L621" s="70">
        <f t="shared" si="426"/>
        <v>6390</v>
      </c>
      <c r="M621" s="70">
        <f t="shared" si="429"/>
        <v>9980</v>
      </c>
      <c r="N621" s="87">
        <f t="shared" si="430"/>
        <v>13980</v>
      </c>
      <c r="O621" s="27">
        <v>4490</v>
      </c>
      <c r="P621" s="37">
        <f t="shared" si="431"/>
        <v>156.47058823529412</v>
      </c>
      <c r="Q621" s="38">
        <f t="shared" si="432"/>
        <v>677.53438614365768</v>
      </c>
      <c r="R621" s="38">
        <f t="shared" si="433"/>
        <v>727.53438614365768</v>
      </c>
      <c r="S621" s="18">
        <v>1.3</v>
      </c>
      <c r="U621" s="67">
        <v>1</v>
      </c>
      <c r="W621" s="23">
        <v>2400</v>
      </c>
      <c r="X621" s="23">
        <v>5990</v>
      </c>
      <c r="Y621">
        <v>9990</v>
      </c>
    </row>
    <row r="622" spans="1:26" customFormat="1" x14ac:dyDescent="0.3">
      <c r="A622" s="95">
        <v>43659</v>
      </c>
      <c r="B622" s="4">
        <v>43666</v>
      </c>
      <c r="C622" s="2">
        <f t="shared" si="427"/>
        <v>7</v>
      </c>
      <c r="D622" s="92" t="s">
        <v>112</v>
      </c>
      <c r="E622" s="1" t="s">
        <v>20</v>
      </c>
      <c r="F622" s="155" t="str">
        <f t="shared" ref="F622:F627" si="434">HYPERLINK("https://www.ckvt.cz/apartmany/chorvatsko/stredni-dalmacie/gradac/apartmany-roic","Apartmány ROIĆ")</f>
        <v>Apartmány ROIĆ</v>
      </c>
      <c r="G622" s="1" t="s">
        <v>5</v>
      </c>
      <c r="H622" s="1" t="s">
        <v>116</v>
      </c>
      <c r="I622" s="40" t="s">
        <v>117</v>
      </c>
      <c r="J622" s="100">
        <f t="shared" si="428"/>
        <v>0.11135857461024501</v>
      </c>
      <c r="K622" s="209">
        <v>3990</v>
      </c>
      <c r="L622" s="11">
        <f t="shared" si="426"/>
        <v>6390</v>
      </c>
      <c r="M622" s="11">
        <f t="shared" si="429"/>
        <v>9980</v>
      </c>
      <c r="N622" s="17">
        <f t="shared" si="430"/>
        <v>13980</v>
      </c>
      <c r="O622" s="27">
        <v>4490</v>
      </c>
      <c r="P622" s="6">
        <f t="shared" si="431"/>
        <v>156.47058823529412</v>
      </c>
      <c r="Q622" s="7">
        <f t="shared" si="432"/>
        <v>677.53438614365768</v>
      </c>
      <c r="R622" s="38">
        <f t="shared" si="433"/>
        <v>727.53438614365768</v>
      </c>
      <c r="S622" s="20">
        <v>5.0999999999999996</v>
      </c>
      <c r="T622" s="65"/>
      <c r="U622" s="65" t="s">
        <v>126</v>
      </c>
      <c r="W622">
        <v>2400</v>
      </c>
      <c r="X622" s="23">
        <v>5990</v>
      </c>
      <c r="Y622">
        <v>9990</v>
      </c>
      <c r="Z622" s="23"/>
    </row>
    <row r="623" spans="1:26" customFormat="1" hidden="1" x14ac:dyDescent="0.3">
      <c r="A623" s="170">
        <v>43659</v>
      </c>
      <c r="B623" s="171">
        <v>43666</v>
      </c>
      <c r="C623" s="172">
        <f t="shared" si="427"/>
        <v>7</v>
      </c>
      <c r="D623" s="173" t="s">
        <v>112</v>
      </c>
      <c r="E623" s="174" t="s">
        <v>20</v>
      </c>
      <c r="F623" s="175" t="str">
        <f t="shared" si="434"/>
        <v>Apartmány ROIĆ</v>
      </c>
      <c r="G623" s="174" t="s">
        <v>5</v>
      </c>
      <c r="H623" s="174" t="s">
        <v>116</v>
      </c>
      <c r="I623" s="174" t="s">
        <v>49</v>
      </c>
      <c r="J623" s="176">
        <f t="shared" si="428"/>
        <v>0.1002004008016032</v>
      </c>
      <c r="K623" s="212">
        <v>4490</v>
      </c>
      <c r="L623" s="79">
        <f t="shared" si="426"/>
        <v>6890</v>
      </c>
      <c r="M623" s="79">
        <f t="shared" si="429"/>
        <v>10480</v>
      </c>
      <c r="N623" s="88">
        <f t="shared" si="430"/>
        <v>14480</v>
      </c>
      <c r="O623" s="27">
        <v>4990</v>
      </c>
      <c r="P623" s="6">
        <f t="shared" si="431"/>
        <v>176.07843137254903</v>
      </c>
      <c r="Q623" s="7">
        <f t="shared" si="432"/>
        <v>762.43844455764986</v>
      </c>
      <c r="R623" s="38">
        <f t="shared" si="433"/>
        <v>812.43844455764986</v>
      </c>
      <c r="S623" s="20">
        <v>5.0999999999999996</v>
      </c>
      <c r="T623" s="68"/>
      <c r="U623" s="68">
        <v>0</v>
      </c>
      <c r="W623">
        <v>2400</v>
      </c>
      <c r="X623" s="23">
        <v>5990</v>
      </c>
      <c r="Y623">
        <v>9990</v>
      </c>
      <c r="Z623" s="23"/>
    </row>
    <row r="624" spans="1:26" customFormat="1" hidden="1" x14ac:dyDescent="0.3">
      <c r="A624" s="170">
        <v>43659</v>
      </c>
      <c r="B624" s="171">
        <v>43666</v>
      </c>
      <c r="C624" s="172">
        <f t="shared" si="427"/>
        <v>7</v>
      </c>
      <c r="D624" s="173" t="s">
        <v>112</v>
      </c>
      <c r="E624" s="174" t="s">
        <v>20</v>
      </c>
      <c r="F624" s="175" t="str">
        <f t="shared" si="434"/>
        <v>Apartmány ROIĆ</v>
      </c>
      <c r="G624" s="174" t="s">
        <v>5</v>
      </c>
      <c r="H624" s="174" t="s">
        <v>116</v>
      </c>
      <c r="I624" s="174" t="s">
        <v>90</v>
      </c>
      <c r="J624" s="176">
        <f t="shared" si="428"/>
        <v>0.11135857461024501</v>
      </c>
      <c r="K624" s="212">
        <v>3990</v>
      </c>
      <c r="L624" s="79">
        <f t="shared" si="426"/>
        <v>6390</v>
      </c>
      <c r="M624" s="79">
        <f t="shared" si="429"/>
        <v>9980</v>
      </c>
      <c r="N624" s="88">
        <f t="shared" si="430"/>
        <v>13980</v>
      </c>
      <c r="O624" s="27">
        <v>4490</v>
      </c>
      <c r="P624" s="6">
        <f t="shared" si="431"/>
        <v>156.47058823529412</v>
      </c>
      <c r="Q624" s="7">
        <f t="shared" si="432"/>
        <v>677.53438614365768</v>
      </c>
      <c r="R624" s="38">
        <f t="shared" si="433"/>
        <v>727.53438614365768</v>
      </c>
      <c r="S624" s="20">
        <v>5.2</v>
      </c>
      <c r="T624" s="68"/>
      <c r="U624" s="68">
        <v>0</v>
      </c>
      <c r="W624">
        <v>2400</v>
      </c>
      <c r="X624" s="23">
        <v>5990</v>
      </c>
      <c r="Y624">
        <v>9990</v>
      </c>
      <c r="Z624" s="23"/>
    </row>
    <row r="625" spans="1:26" hidden="1" x14ac:dyDescent="0.3">
      <c r="A625" s="162">
        <v>43659</v>
      </c>
      <c r="B625" s="163">
        <v>43666</v>
      </c>
      <c r="C625" s="164">
        <f t="shared" si="427"/>
        <v>7</v>
      </c>
      <c r="D625" s="165" t="s">
        <v>112</v>
      </c>
      <c r="E625" s="166" t="s">
        <v>20</v>
      </c>
      <c r="F625" s="167" t="str">
        <f t="shared" si="434"/>
        <v>Apartmány ROIĆ</v>
      </c>
      <c r="G625" s="166" t="s">
        <v>5</v>
      </c>
      <c r="H625" s="166" t="s">
        <v>116</v>
      </c>
      <c r="I625" s="166" t="s">
        <v>91</v>
      </c>
      <c r="J625" s="168">
        <f t="shared" si="428"/>
        <v>0.1002004008016032</v>
      </c>
      <c r="K625" s="169">
        <v>4490</v>
      </c>
      <c r="L625" s="70">
        <f t="shared" si="426"/>
        <v>6890</v>
      </c>
      <c r="M625" s="70">
        <f t="shared" si="429"/>
        <v>10480</v>
      </c>
      <c r="N625" s="87">
        <f t="shared" si="430"/>
        <v>14480</v>
      </c>
      <c r="O625" s="27">
        <v>4990</v>
      </c>
      <c r="P625" s="37">
        <f t="shared" si="431"/>
        <v>176.07843137254903</v>
      </c>
      <c r="Q625" s="38">
        <f t="shared" si="432"/>
        <v>762.43844455764986</v>
      </c>
      <c r="R625" s="38">
        <f t="shared" si="433"/>
        <v>812.43844455764986</v>
      </c>
      <c r="S625" s="20">
        <v>5.3</v>
      </c>
      <c r="T625" s="67"/>
      <c r="U625" s="67">
        <v>0</v>
      </c>
      <c r="W625" s="23">
        <v>2400</v>
      </c>
      <c r="X625" s="23">
        <v>5990</v>
      </c>
      <c r="Y625">
        <v>9990</v>
      </c>
    </row>
    <row r="626" spans="1:26" customFormat="1" hidden="1" x14ac:dyDescent="0.3">
      <c r="A626" s="170">
        <v>43659</v>
      </c>
      <c r="B626" s="171">
        <v>43666</v>
      </c>
      <c r="C626" s="172">
        <f t="shared" si="427"/>
        <v>7</v>
      </c>
      <c r="D626" s="173" t="s">
        <v>112</v>
      </c>
      <c r="E626" s="174" t="s">
        <v>20</v>
      </c>
      <c r="F626" s="175" t="str">
        <f t="shared" si="434"/>
        <v>Apartmány ROIĆ</v>
      </c>
      <c r="G626" s="174" t="s">
        <v>5</v>
      </c>
      <c r="H626" s="174" t="s">
        <v>116</v>
      </c>
      <c r="I626" s="174" t="s">
        <v>53</v>
      </c>
      <c r="J626" s="176">
        <f t="shared" si="428"/>
        <v>0.20040080160320639</v>
      </c>
      <c r="K626" s="212">
        <v>3990</v>
      </c>
      <c r="L626" s="79">
        <f t="shared" si="426"/>
        <v>6390</v>
      </c>
      <c r="M626" s="79">
        <f t="shared" si="429"/>
        <v>9980</v>
      </c>
      <c r="N626" s="88">
        <f t="shared" si="430"/>
        <v>13980</v>
      </c>
      <c r="O626" s="27">
        <v>4990</v>
      </c>
      <c r="P626" s="6">
        <f t="shared" si="431"/>
        <v>156.47058823529412</v>
      </c>
      <c r="Q626" s="7">
        <f t="shared" si="432"/>
        <v>677.53438614365768</v>
      </c>
      <c r="R626" s="38">
        <f t="shared" si="433"/>
        <v>727.53438614365768</v>
      </c>
      <c r="S626" s="20">
        <v>5.4</v>
      </c>
      <c r="T626" s="68"/>
      <c r="U626" s="68">
        <v>1</v>
      </c>
      <c r="W626">
        <v>2400</v>
      </c>
      <c r="X626" s="23">
        <v>5990</v>
      </c>
      <c r="Y626">
        <v>9990</v>
      </c>
      <c r="Z626" s="23"/>
    </row>
    <row r="627" spans="1:26" customFormat="1" hidden="1" x14ac:dyDescent="0.3">
      <c r="A627" s="170">
        <v>43659</v>
      </c>
      <c r="B627" s="171">
        <v>43666</v>
      </c>
      <c r="C627" s="172">
        <f t="shared" si="427"/>
        <v>7</v>
      </c>
      <c r="D627" s="173" t="s">
        <v>112</v>
      </c>
      <c r="E627" s="174" t="s">
        <v>20</v>
      </c>
      <c r="F627" s="175" t="str">
        <f t="shared" si="434"/>
        <v>Apartmány ROIĆ</v>
      </c>
      <c r="G627" s="174" t="s">
        <v>5</v>
      </c>
      <c r="H627" s="174" t="s">
        <v>116</v>
      </c>
      <c r="I627" s="174" t="s">
        <v>107</v>
      </c>
      <c r="J627" s="176">
        <f t="shared" si="428"/>
        <v>0.11135857461024501</v>
      </c>
      <c r="K627" s="212">
        <v>3990</v>
      </c>
      <c r="L627" s="79">
        <f t="shared" si="426"/>
        <v>6390</v>
      </c>
      <c r="M627" s="79">
        <f t="shared" si="429"/>
        <v>9980</v>
      </c>
      <c r="N627" s="88">
        <f t="shared" si="430"/>
        <v>13980</v>
      </c>
      <c r="O627" s="27">
        <v>4490</v>
      </c>
      <c r="P627" s="6">
        <f t="shared" si="431"/>
        <v>156.47058823529412</v>
      </c>
      <c r="Q627" s="7">
        <f t="shared" si="432"/>
        <v>677.53438614365768</v>
      </c>
      <c r="R627" s="38">
        <f t="shared" si="433"/>
        <v>727.53438614365768</v>
      </c>
      <c r="S627" s="20">
        <v>5.5</v>
      </c>
      <c r="T627" s="68"/>
      <c r="U627" s="214" t="s">
        <v>109</v>
      </c>
      <c r="W627">
        <v>2400</v>
      </c>
      <c r="X627" s="23">
        <v>5990</v>
      </c>
      <c r="Y627">
        <v>9990</v>
      </c>
      <c r="Z627" s="23"/>
    </row>
    <row r="628" spans="1:26" x14ac:dyDescent="0.3">
      <c r="A628" s="94">
        <v>43659</v>
      </c>
      <c r="B628" s="51">
        <v>43666</v>
      </c>
      <c r="C628" s="33">
        <f t="shared" si="427"/>
        <v>7</v>
      </c>
      <c r="D628" s="64" t="s">
        <v>112</v>
      </c>
      <c r="E628" s="40" t="s">
        <v>25</v>
      </c>
      <c r="F628" s="154" t="str">
        <f>HYPERLINK("https://www.ckvt.cz/apartmany/chorvatsko/severni-dalmacie/sv-filip-i-jakov/vila-jelena","Vila JELENA")</f>
        <v>Vila JELENA</v>
      </c>
      <c r="G628" s="40" t="s">
        <v>5</v>
      </c>
      <c r="H628" s="40" t="s">
        <v>116</v>
      </c>
      <c r="I628" s="40" t="s">
        <v>117</v>
      </c>
      <c r="J628" s="99">
        <f t="shared" si="428"/>
        <v>0.27322404371584696</v>
      </c>
      <c r="K628" s="210">
        <v>3990</v>
      </c>
      <c r="L628" s="34">
        <f t="shared" si="426"/>
        <v>6290</v>
      </c>
      <c r="M628" s="49" t="s">
        <v>99</v>
      </c>
      <c r="N628" s="190" t="s">
        <v>99</v>
      </c>
      <c r="O628" s="27">
        <v>5490</v>
      </c>
      <c r="P628" s="37">
        <f t="shared" si="431"/>
        <v>156.47058823529412</v>
      </c>
      <c r="Q628" s="38">
        <f t="shared" si="432"/>
        <v>677.53438614365768</v>
      </c>
      <c r="R628" s="38">
        <f t="shared" si="433"/>
        <v>727.53438614365768</v>
      </c>
      <c r="S628" s="18">
        <v>2.1</v>
      </c>
      <c r="T628" s="65"/>
      <c r="U628" s="65" t="s">
        <v>126</v>
      </c>
      <c r="W628" s="23">
        <v>2300</v>
      </c>
      <c r="X628" s="23" t="s">
        <v>99</v>
      </c>
      <c r="Y628" s="23" t="s">
        <v>99</v>
      </c>
    </row>
    <row r="629" spans="1:26" hidden="1" x14ac:dyDescent="0.3">
      <c r="A629" s="162">
        <v>43659</v>
      </c>
      <c r="B629" s="163">
        <v>43666</v>
      </c>
      <c r="C629" s="164">
        <f t="shared" si="427"/>
        <v>7</v>
      </c>
      <c r="D629" s="165" t="s">
        <v>112</v>
      </c>
      <c r="E629" s="166" t="s">
        <v>25</v>
      </c>
      <c r="F629" s="167" t="str">
        <f>HYPERLINK("https://www.ckvt.cz/apartmany/chorvatsko/severni-dalmacie/sv-filip-i-jakov/vila-jelena","Vila JELENA")</f>
        <v>Vila JELENA</v>
      </c>
      <c r="G629" s="166" t="s">
        <v>5</v>
      </c>
      <c r="H629" s="166" t="s">
        <v>116</v>
      </c>
      <c r="I629" s="166" t="s">
        <v>75</v>
      </c>
      <c r="J629" s="168">
        <f t="shared" si="428"/>
        <v>0.27322404371584696</v>
      </c>
      <c r="K629" s="169">
        <v>3990</v>
      </c>
      <c r="L629" s="70">
        <f t="shared" si="426"/>
        <v>6290</v>
      </c>
      <c r="M629" s="85" t="s">
        <v>99</v>
      </c>
      <c r="N629" s="191" t="s">
        <v>99</v>
      </c>
      <c r="O629" s="27">
        <v>5490</v>
      </c>
      <c r="P629" s="37">
        <f t="shared" si="431"/>
        <v>156.47058823529412</v>
      </c>
      <c r="Q629" s="38">
        <f t="shared" si="432"/>
        <v>677.53438614365768</v>
      </c>
      <c r="R629" s="38">
        <f t="shared" si="433"/>
        <v>727.53438614365768</v>
      </c>
      <c r="S629" s="18">
        <v>2.1</v>
      </c>
      <c r="U629" s="67">
        <v>1</v>
      </c>
      <c r="W629" s="23">
        <v>2300</v>
      </c>
      <c r="X629" s="23" t="s">
        <v>99</v>
      </c>
      <c r="Y629" s="23" t="s">
        <v>99</v>
      </c>
    </row>
    <row r="630" spans="1:26" hidden="1" x14ac:dyDescent="0.3">
      <c r="A630" s="162">
        <v>43659</v>
      </c>
      <c r="B630" s="163">
        <v>43666</v>
      </c>
      <c r="C630" s="164">
        <f t="shared" si="427"/>
        <v>7</v>
      </c>
      <c r="D630" s="165" t="s">
        <v>112</v>
      </c>
      <c r="E630" s="166" t="s">
        <v>25</v>
      </c>
      <c r="F630" s="167" t="str">
        <f>HYPERLINK("https://www.ckvt.cz/apartmany/chorvatsko/severni-dalmacie/sv-filip-i-jakov/vila-jelena","Vila JELENA")</f>
        <v>Vila JELENA</v>
      </c>
      <c r="G630" s="166" t="s">
        <v>5</v>
      </c>
      <c r="H630" s="166" t="s">
        <v>116</v>
      </c>
      <c r="I630" s="166" t="s">
        <v>49</v>
      </c>
      <c r="J630" s="168">
        <f t="shared" si="428"/>
        <v>0.38520801232665636</v>
      </c>
      <c r="K630" s="169">
        <v>3990</v>
      </c>
      <c r="L630" s="70">
        <f t="shared" si="426"/>
        <v>6290</v>
      </c>
      <c r="M630" s="85" t="s">
        <v>99</v>
      </c>
      <c r="N630" s="86" t="s">
        <v>99</v>
      </c>
      <c r="O630" s="27">
        <v>6490</v>
      </c>
      <c r="P630" s="37">
        <f t="shared" si="431"/>
        <v>156.47058823529412</v>
      </c>
      <c r="Q630" s="38">
        <f t="shared" si="432"/>
        <v>677.53438614365768</v>
      </c>
      <c r="R630" s="38">
        <f t="shared" si="433"/>
        <v>727.53438614365768</v>
      </c>
      <c r="S630" s="18">
        <v>2.2000000000000002</v>
      </c>
      <c r="U630" s="67">
        <v>4</v>
      </c>
      <c r="W630" s="23">
        <v>2300</v>
      </c>
      <c r="X630" s="23" t="s">
        <v>99</v>
      </c>
      <c r="Y630" s="23" t="s">
        <v>99</v>
      </c>
    </row>
    <row r="631" spans="1:26" hidden="1" x14ac:dyDescent="0.3">
      <c r="A631" s="162">
        <v>43659</v>
      </c>
      <c r="B631" s="163">
        <v>43666</v>
      </c>
      <c r="C631" s="164">
        <f t="shared" si="427"/>
        <v>7</v>
      </c>
      <c r="D631" s="165" t="s">
        <v>112</v>
      </c>
      <c r="E631" s="166" t="s">
        <v>25</v>
      </c>
      <c r="F631" s="167" t="str">
        <f>HYPERLINK("https://www.ckvt.cz/apartmany/chorvatsko/severni-dalmacie/sv-filip-i-jakov/vila-jelena","Vila JELENA")</f>
        <v>Vila JELENA</v>
      </c>
      <c r="G631" s="166" t="s">
        <v>5</v>
      </c>
      <c r="H631" s="166" t="s">
        <v>116</v>
      </c>
      <c r="I631" s="166" t="s">
        <v>52</v>
      </c>
      <c r="J631" s="168">
        <f t="shared" si="428"/>
        <v>0.30816640986132515</v>
      </c>
      <c r="K631" s="169">
        <v>4490</v>
      </c>
      <c r="L631" s="70">
        <f t="shared" si="426"/>
        <v>6790</v>
      </c>
      <c r="M631" s="85" t="s">
        <v>99</v>
      </c>
      <c r="N631" s="86" t="s">
        <v>99</v>
      </c>
      <c r="O631" s="27">
        <v>6490</v>
      </c>
      <c r="P631" s="37">
        <f t="shared" si="431"/>
        <v>176.07843137254903</v>
      </c>
      <c r="Q631" s="38">
        <f t="shared" si="432"/>
        <v>762.43844455764986</v>
      </c>
      <c r="R631" s="38">
        <f t="shared" si="433"/>
        <v>812.43844455764986</v>
      </c>
      <c r="S631" s="18">
        <v>2.2999999999999998</v>
      </c>
      <c r="U631" s="67">
        <v>1</v>
      </c>
      <c r="W631" s="23">
        <v>2300</v>
      </c>
      <c r="X631" s="23" t="s">
        <v>99</v>
      </c>
      <c r="Y631" s="23" t="s">
        <v>99</v>
      </c>
    </row>
    <row r="632" spans="1:26" x14ac:dyDescent="0.3">
      <c r="A632" s="156">
        <v>43659</v>
      </c>
      <c r="B632" s="51">
        <v>43666</v>
      </c>
      <c r="C632" s="33">
        <f>B632-A632</f>
        <v>7</v>
      </c>
      <c r="D632" s="64" t="s">
        <v>112</v>
      </c>
      <c r="E632" s="40" t="s">
        <v>23</v>
      </c>
      <c r="F632" s="154" t="str">
        <f>HYPERLINK("https://www.ckvt.cz/hotely/chorvatsko/stredni-dalmacie/promajna/pavilon-dukic-b-neptun-klub-promajna","Pavilony DUKIĆ B")</f>
        <v>Pavilony DUKIĆ B</v>
      </c>
      <c r="G632" s="40" t="s">
        <v>5</v>
      </c>
      <c r="H632" s="40" t="s">
        <v>116</v>
      </c>
      <c r="I632" s="40" t="s">
        <v>117</v>
      </c>
      <c r="J632" s="99">
        <f>1-(K632/O632)</f>
        <v>0.15122873345935728</v>
      </c>
      <c r="K632" s="210">
        <v>4490</v>
      </c>
      <c r="L632" s="34">
        <f t="shared" si="426"/>
        <v>6890</v>
      </c>
      <c r="M632" s="34">
        <f t="shared" ref="M632:M642" si="435">K632+X632</f>
        <v>10480</v>
      </c>
      <c r="N632" s="52">
        <f t="shared" ref="N632:N642" si="436">K632+Y632</f>
        <v>14480</v>
      </c>
      <c r="O632" s="27">
        <v>5290</v>
      </c>
      <c r="P632" s="37">
        <f>K632/25.5</f>
        <v>176.07843137254903</v>
      </c>
      <c r="Q632" s="38">
        <f>K632/5.889</f>
        <v>762.43844455764986</v>
      </c>
      <c r="R632" s="38">
        <f>(C632+1)*6.25+Q632</f>
        <v>812.43844455764986</v>
      </c>
      <c r="S632" s="20">
        <v>7.1</v>
      </c>
      <c r="T632" s="65"/>
      <c r="U632" s="65" t="s">
        <v>126</v>
      </c>
      <c r="W632" s="23">
        <v>2400</v>
      </c>
      <c r="X632" s="23">
        <v>5990</v>
      </c>
      <c r="Y632">
        <v>9990</v>
      </c>
    </row>
    <row r="633" spans="1:26" hidden="1" x14ac:dyDescent="0.3">
      <c r="A633" s="177">
        <v>43659</v>
      </c>
      <c r="B633" s="163">
        <v>43666</v>
      </c>
      <c r="C633" s="164">
        <f>B633-A633</f>
        <v>7</v>
      </c>
      <c r="D633" s="165" t="s">
        <v>112</v>
      </c>
      <c r="E633" s="166" t="s">
        <v>23</v>
      </c>
      <c r="F633" s="167" t="str">
        <f>HYPERLINK("https://www.ckvt.cz/hotely/chorvatsko/stredni-dalmacie/promajna/pavilon-dukic-b-neptun-klub-promajna","Pavilony DUKIĆ B")</f>
        <v>Pavilony DUKIĆ B</v>
      </c>
      <c r="G633" s="166" t="s">
        <v>5</v>
      </c>
      <c r="H633" s="166" t="s">
        <v>116</v>
      </c>
      <c r="I633" s="166" t="s">
        <v>60</v>
      </c>
      <c r="J633" s="168">
        <f>1-(K633/O633)</f>
        <v>0.15122873345935728</v>
      </c>
      <c r="K633" s="169">
        <v>4490</v>
      </c>
      <c r="L633" s="70">
        <f t="shared" si="426"/>
        <v>6890</v>
      </c>
      <c r="M633" s="70">
        <f t="shared" si="435"/>
        <v>10480</v>
      </c>
      <c r="N633" s="87">
        <f t="shared" si="436"/>
        <v>14480</v>
      </c>
      <c r="O633" s="27">
        <v>5290</v>
      </c>
      <c r="P633" s="37">
        <f>K633/25.5</f>
        <v>176.07843137254903</v>
      </c>
      <c r="Q633" s="38">
        <f>K633/5.889</f>
        <v>762.43844455764986</v>
      </c>
      <c r="R633" s="38">
        <f>(C633+1)*6.25+Q633</f>
        <v>812.43844455764986</v>
      </c>
      <c r="S633" s="20">
        <v>7.1</v>
      </c>
      <c r="T633" s="67"/>
      <c r="U633" s="67">
        <v>10</v>
      </c>
      <c r="W633" s="23">
        <v>2400</v>
      </c>
      <c r="X633" s="23">
        <v>5990</v>
      </c>
      <c r="Y633">
        <v>9990</v>
      </c>
    </row>
    <row r="634" spans="1:26" hidden="1" x14ac:dyDescent="0.3">
      <c r="A634" s="177">
        <v>43659</v>
      </c>
      <c r="B634" s="163">
        <v>43666</v>
      </c>
      <c r="C634" s="164">
        <f>B634-A634</f>
        <v>7</v>
      </c>
      <c r="D634" s="165" t="s">
        <v>112</v>
      </c>
      <c r="E634" s="166" t="s">
        <v>23</v>
      </c>
      <c r="F634" s="167" t="str">
        <f>HYPERLINK("https://www.ckvt.cz/hotely/chorvatsko/stredni-dalmacie/promajna/pavilon-dukic-b-neptun-klub-promajna","Pavilony DUKIĆ B")</f>
        <v>Pavilony DUKIĆ B</v>
      </c>
      <c r="G634" s="166" t="s">
        <v>5</v>
      </c>
      <c r="H634" s="166" t="s">
        <v>116</v>
      </c>
      <c r="I634" s="166" t="s">
        <v>61</v>
      </c>
      <c r="J634" s="168">
        <f>1-(K634/O634)</f>
        <v>0.2245250431778929</v>
      </c>
      <c r="K634" s="169">
        <v>4490</v>
      </c>
      <c r="L634" s="70">
        <f t="shared" si="426"/>
        <v>6890</v>
      </c>
      <c r="M634" s="70">
        <f t="shared" si="435"/>
        <v>10480</v>
      </c>
      <c r="N634" s="87">
        <f t="shared" si="436"/>
        <v>14480</v>
      </c>
      <c r="O634" s="27">
        <v>5790</v>
      </c>
      <c r="P634" s="37">
        <f>K634/25.5</f>
        <v>176.07843137254903</v>
      </c>
      <c r="Q634" s="38">
        <f>K634/5.889</f>
        <v>762.43844455764986</v>
      </c>
      <c r="R634" s="38">
        <f>(C634+1)*6.25+Q634</f>
        <v>812.43844455764986</v>
      </c>
      <c r="S634" s="20">
        <v>7.2</v>
      </c>
      <c r="T634" s="67"/>
      <c r="U634" s="67">
        <v>1</v>
      </c>
      <c r="W634" s="23">
        <v>2400</v>
      </c>
      <c r="X634" s="23">
        <v>5990</v>
      </c>
      <c r="Y634">
        <v>9990</v>
      </c>
    </row>
    <row r="635" spans="1:26" customFormat="1" hidden="1" x14ac:dyDescent="0.3">
      <c r="A635" s="178">
        <v>43659</v>
      </c>
      <c r="B635" s="171">
        <v>43666</v>
      </c>
      <c r="C635" s="172">
        <f>B635-A635</f>
        <v>7</v>
      </c>
      <c r="D635" s="173" t="s">
        <v>112</v>
      </c>
      <c r="E635" s="174" t="s">
        <v>23</v>
      </c>
      <c r="F635" s="175" t="str">
        <f>HYPERLINK("https://www.ckvt.cz/hotely/chorvatsko/stredni-dalmacie/promajna/pavilon-dukic-b-neptun-klub-promajna","Pavilony DUKIĆ B")</f>
        <v>Pavilony DUKIĆ B</v>
      </c>
      <c r="G635" s="174" t="s">
        <v>5</v>
      </c>
      <c r="H635" s="174" t="s">
        <v>116</v>
      </c>
      <c r="I635" s="174" t="s">
        <v>62</v>
      </c>
      <c r="J635" s="176">
        <f>1-(K635/O635)</f>
        <v>0.25041736227045075</v>
      </c>
      <c r="K635" s="212">
        <v>4490</v>
      </c>
      <c r="L635" s="79">
        <f t="shared" si="426"/>
        <v>6890</v>
      </c>
      <c r="M635" s="79">
        <f t="shared" si="435"/>
        <v>10480</v>
      </c>
      <c r="N635" s="88">
        <f t="shared" si="436"/>
        <v>14480</v>
      </c>
      <c r="O635" s="27">
        <v>5990</v>
      </c>
      <c r="P635" s="6">
        <f>K635/25.5</f>
        <v>176.07843137254903</v>
      </c>
      <c r="Q635" s="7">
        <f>K635/5.889</f>
        <v>762.43844455764986</v>
      </c>
      <c r="R635" s="38">
        <f>(C635+1)*6.25+Q635</f>
        <v>812.43844455764986</v>
      </c>
      <c r="S635" s="20">
        <v>7.3</v>
      </c>
      <c r="T635" s="68"/>
      <c r="U635" s="68">
        <v>1</v>
      </c>
      <c r="W635">
        <v>2400</v>
      </c>
      <c r="X635" s="23">
        <v>5990</v>
      </c>
      <c r="Y635">
        <v>9990</v>
      </c>
      <c r="Z635" s="23"/>
    </row>
    <row r="636" spans="1:26" x14ac:dyDescent="0.3">
      <c r="A636" s="94">
        <v>43659</v>
      </c>
      <c r="B636" s="51">
        <v>43666</v>
      </c>
      <c r="C636" s="33">
        <f t="shared" ref="C636:C642" si="437">B636-A636</f>
        <v>7</v>
      </c>
      <c r="D636" s="64" t="s">
        <v>112</v>
      </c>
      <c r="E636" s="40" t="s">
        <v>17</v>
      </c>
      <c r="F636" s="154" t="str">
        <f>HYPERLINK("https://www.ckvt.cz/apartmany/chorvatsko/stredni-dalmacie/baska-voda/luxusni-vila-maric","Luxusní vila MARIĆ")</f>
        <v>Luxusní vila MARIĆ</v>
      </c>
      <c r="G636" s="40" t="s">
        <v>5</v>
      </c>
      <c r="H636" s="40" t="s">
        <v>116</v>
      </c>
      <c r="I636" s="40" t="s">
        <v>117</v>
      </c>
      <c r="J636" s="99">
        <f t="shared" ref="J636:J642" si="438">1-(K636/O636)</f>
        <v>0.18214936247723135</v>
      </c>
      <c r="K636" s="210">
        <v>4490</v>
      </c>
      <c r="L636" s="34">
        <f t="shared" si="426"/>
        <v>6890</v>
      </c>
      <c r="M636" s="34">
        <f t="shared" si="435"/>
        <v>10480</v>
      </c>
      <c r="N636" s="52">
        <f t="shared" si="436"/>
        <v>14480</v>
      </c>
      <c r="O636" s="27">
        <v>5490</v>
      </c>
      <c r="P636" s="37">
        <f t="shared" ref="P636:P642" si="439">K636/25.5</f>
        <v>176.07843137254903</v>
      </c>
      <c r="Q636" s="38">
        <f t="shared" ref="Q636:Q642" si="440">K636/5.889</f>
        <v>762.43844455764986</v>
      </c>
      <c r="R636" s="38">
        <f t="shared" ref="R636:R642" si="441">(C636+1)*6.25+Q636</f>
        <v>812.43844455764986</v>
      </c>
      <c r="S636" s="18">
        <v>4.0999999999999996</v>
      </c>
      <c r="U636" s="65" t="s">
        <v>126</v>
      </c>
      <c r="W636" s="23">
        <v>2400</v>
      </c>
      <c r="X636" s="23">
        <v>5990</v>
      </c>
      <c r="Y636">
        <v>9990</v>
      </c>
    </row>
    <row r="637" spans="1:26" hidden="1" x14ac:dyDescent="0.3">
      <c r="A637" s="162">
        <v>43659</v>
      </c>
      <c r="B637" s="163">
        <v>43666</v>
      </c>
      <c r="C637" s="164">
        <f t="shared" si="437"/>
        <v>7</v>
      </c>
      <c r="D637" s="165" t="s">
        <v>112</v>
      </c>
      <c r="E637" s="166" t="s">
        <v>17</v>
      </c>
      <c r="F637" s="167" t="str">
        <f>HYPERLINK("https://www.ckvt.cz/apartmany/chorvatsko/stredni-dalmacie/baska-voda/luxusni-vila-maric","Luxusní vila MARIĆ")</f>
        <v>Luxusní vila MARIĆ</v>
      </c>
      <c r="G637" s="166" t="s">
        <v>5</v>
      </c>
      <c r="H637" s="166" t="s">
        <v>116</v>
      </c>
      <c r="I637" s="166" t="s">
        <v>73</v>
      </c>
      <c r="J637" s="168">
        <f t="shared" si="438"/>
        <v>0.18214936247723135</v>
      </c>
      <c r="K637" s="169">
        <v>4490</v>
      </c>
      <c r="L637" s="70">
        <f t="shared" si="426"/>
        <v>6890</v>
      </c>
      <c r="M637" s="70">
        <f t="shared" si="435"/>
        <v>10480</v>
      </c>
      <c r="N637" s="87">
        <f t="shared" si="436"/>
        <v>14480</v>
      </c>
      <c r="O637" s="27">
        <v>5490</v>
      </c>
      <c r="P637" s="37">
        <f t="shared" si="439"/>
        <v>176.07843137254903</v>
      </c>
      <c r="Q637" s="38">
        <f t="shared" si="440"/>
        <v>762.43844455764986</v>
      </c>
      <c r="R637" s="38">
        <f t="shared" si="441"/>
        <v>812.43844455764986</v>
      </c>
      <c r="S637" s="18">
        <v>4.0999999999999996</v>
      </c>
      <c r="U637" s="67">
        <v>6</v>
      </c>
      <c r="W637" s="23">
        <v>2400</v>
      </c>
      <c r="X637" s="23">
        <v>5990</v>
      </c>
      <c r="Y637">
        <v>9990</v>
      </c>
    </row>
    <row r="638" spans="1:26" hidden="1" x14ac:dyDescent="0.3">
      <c r="A638" s="162">
        <v>43659</v>
      </c>
      <c r="B638" s="163">
        <v>43666</v>
      </c>
      <c r="C638" s="164">
        <f t="shared" si="437"/>
        <v>7</v>
      </c>
      <c r="D638" s="165" t="s">
        <v>112</v>
      </c>
      <c r="E638" s="166" t="s">
        <v>17</v>
      </c>
      <c r="F638" s="167" t="str">
        <f>HYPERLINK("https://www.ckvt.cz/apartmany/chorvatsko/stredni-dalmacie/baska-voda/luxusni-vila-maric","Luxusní vila MARIĆ")</f>
        <v>Luxusní vila MARIĆ</v>
      </c>
      <c r="G638" s="166" t="s">
        <v>5</v>
      </c>
      <c r="H638" s="166" t="s">
        <v>116</v>
      </c>
      <c r="I638" s="166" t="s">
        <v>49</v>
      </c>
      <c r="J638" s="168">
        <f t="shared" si="438"/>
        <v>0.21459227467811159</v>
      </c>
      <c r="K638" s="169">
        <v>5490</v>
      </c>
      <c r="L638" s="70">
        <f t="shared" si="426"/>
        <v>7890</v>
      </c>
      <c r="M638" s="70">
        <f t="shared" si="435"/>
        <v>11480</v>
      </c>
      <c r="N638" s="87">
        <f t="shared" si="436"/>
        <v>15480</v>
      </c>
      <c r="O638" s="27">
        <v>6990</v>
      </c>
      <c r="P638" s="37">
        <f t="shared" si="439"/>
        <v>215.29411764705881</v>
      </c>
      <c r="Q638" s="38">
        <f t="shared" si="440"/>
        <v>932.24656138563421</v>
      </c>
      <c r="R638" s="38">
        <f t="shared" si="441"/>
        <v>982.24656138563421</v>
      </c>
      <c r="S638" s="18">
        <v>4.2</v>
      </c>
      <c r="U638" s="67">
        <v>1</v>
      </c>
      <c r="W638" s="23">
        <v>2400</v>
      </c>
      <c r="X638" s="23">
        <v>5990</v>
      </c>
      <c r="Y638">
        <v>9990</v>
      </c>
    </row>
    <row r="639" spans="1:26" x14ac:dyDescent="0.3">
      <c r="A639" s="156">
        <v>43659</v>
      </c>
      <c r="B639" s="51">
        <v>43666</v>
      </c>
      <c r="C639" s="33">
        <f t="shared" si="437"/>
        <v>7</v>
      </c>
      <c r="D639" s="64" t="s">
        <v>112</v>
      </c>
      <c r="E639" s="40" t="s">
        <v>95</v>
      </c>
      <c r="F639" s="154" t="str">
        <f>HYPERLINK("https://www.ckvt.cz/apartmany/chorvatsko/stredni-dalmacie/zivogosce/vila-porat","Vila PORAT")</f>
        <v>Vila PORAT</v>
      </c>
      <c r="G639" s="40" t="s">
        <v>5</v>
      </c>
      <c r="H639" s="40" t="s">
        <v>116</v>
      </c>
      <c r="I639" s="40" t="s">
        <v>117</v>
      </c>
      <c r="J639" s="99">
        <f t="shared" si="438"/>
        <v>0.1002004008016032</v>
      </c>
      <c r="K639" s="210">
        <v>4490</v>
      </c>
      <c r="L639" s="34">
        <f t="shared" si="426"/>
        <v>6890</v>
      </c>
      <c r="M639" s="34">
        <f t="shared" si="435"/>
        <v>10480</v>
      </c>
      <c r="N639" s="52">
        <f t="shared" si="436"/>
        <v>14480</v>
      </c>
      <c r="O639" s="27">
        <v>4990</v>
      </c>
      <c r="P639" s="37">
        <f t="shared" si="439"/>
        <v>176.07843137254903</v>
      </c>
      <c r="Q639" s="38">
        <f t="shared" si="440"/>
        <v>762.43844455764986</v>
      </c>
      <c r="R639" s="38">
        <f t="shared" si="441"/>
        <v>812.43844455764986</v>
      </c>
      <c r="S639" s="20">
        <v>6.1</v>
      </c>
      <c r="T639" s="65"/>
      <c r="U639" s="65" t="s">
        <v>126</v>
      </c>
      <c r="W639" s="23">
        <v>2400</v>
      </c>
      <c r="X639" s="23">
        <v>5990</v>
      </c>
      <c r="Y639">
        <v>9990</v>
      </c>
    </row>
    <row r="640" spans="1:26" hidden="1" x14ac:dyDescent="0.3">
      <c r="A640" s="177">
        <v>43659</v>
      </c>
      <c r="B640" s="163">
        <v>43666</v>
      </c>
      <c r="C640" s="164">
        <f t="shared" si="437"/>
        <v>7</v>
      </c>
      <c r="D640" s="165" t="s">
        <v>112</v>
      </c>
      <c r="E640" s="166" t="s">
        <v>95</v>
      </c>
      <c r="F640" s="167" t="str">
        <f>HYPERLINK("https://www.ckvt.cz/apartmany/chorvatsko/stredni-dalmacie/zivogosce/vila-porat","Vila PORAT")</f>
        <v>Vila PORAT</v>
      </c>
      <c r="G640" s="166" t="s">
        <v>5</v>
      </c>
      <c r="H640" s="166" t="s">
        <v>116</v>
      </c>
      <c r="I640" s="166" t="s">
        <v>96</v>
      </c>
      <c r="J640" s="168">
        <f t="shared" si="438"/>
        <v>0.1002004008016032</v>
      </c>
      <c r="K640" s="169">
        <v>4490</v>
      </c>
      <c r="L640" s="70">
        <f t="shared" si="426"/>
        <v>6890</v>
      </c>
      <c r="M640" s="70">
        <f t="shared" si="435"/>
        <v>10480</v>
      </c>
      <c r="N640" s="87">
        <f t="shared" si="436"/>
        <v>14480</v>
      </c>
      <c r="O640" s="27">
        <v>4990</v>
      </c>
      <c r="P640" s="37">
        <f t="shared" si="439"/>
        <v>176.07843137254903</v>
      </c>
      <c r="Q640" s="38">
        <f t="shared" si="440"/>
        <v>762.43844455764986</v>
      </c>
      <c r="R640" s="38">
        <f t="shared" si="441"/>
        <v>812.43844455764986</v>
      </c>
      <c r="S640" s="20">
        <v>6.1</v>
      </c>
      <c r="T640" s="67"/>
      <c r="U640" s="67">
        <v>0</v>
      </c>
      <c r="W640" s="23">
        <v>2400</v>
      </c>
      <c r="X640" s="23">
        <v>5990</v>
      </c>
      <c r="Y640">
        <v>9990</v>
      </c>
    </row>
    <row r="641" spans="1:26" hidden="1" x14ac:dyDescent="0.3">
      <c r="A641" s="177">
        <v>43659</v>
      </c>
      <c r="B641" s="163">
        <v>43666</v>
      </c>
      <c r="C641" s="164">
        <f t="shared" si="437"/>
        <v>7</v>
      </c>
      <c r="D641" s="165" t="s">
        <v>112</v>
      </c>
      <c r="E641" s="166" t="s">
        <v>95</v>
      </c>
      <c r="F641" s="167" t="str">
        <f>HYPERLINK("https://www.ckvt.cz/apartmany/chorvatsko/stredni-dalmacie/zivogosce/vila-porat","Vila PORAT")</f>
        <v>Vila PORAT</v>
      </c>
      <c r="G641" s="166" t="s">
        <v>5</v>
      </c>
      <c r="H641" s="166" t="s">
        <v>116</v>
      </c>
      <c r="I641" s="166" t="s">
        <v>97</v>
      </c>
      <c r="J641" s="168">
        <f t="shared" si="438"/>
        <v>0.1002004008016032</v>
      </c>
      <c r="K641" s="169">
        <v>4490</v>
      </c>
      <c r="L641" s="70">
        <f t="shared" si="426"/>
        <v>6890</v>
      </c>
      <c r="M641" s="70">
        <f t="shared" si="435"/>
        <v>10480</v>
      </c>
      <c r="N641" s="87">
        <f t="shared" si="436"/>
        <v>14480</v>
      </c>
      <c r="O641" s="27">
        <v>4990</v>
      </c>
      <c r="P641" s="37">
        <f t="shared" si="439"/>
        <v>176.07843137254903</v>
      </c>
      <c r="Q641" s="38">
        <f t="shared" si="440"/>
        <v>762.43844455764986</v>
      </c>
      <c r="R641" s="38">
        <f t="shared" si="441"/>
        <v>812.43844455764986</v>
      </c>
      <c r="S641" s="20">
        <v>6.2</v>
      </c>
      <c r="T641" s="67"/>
      <c r="U641" s="67">
        <v>1</v>
      </c>
      <c r="W641" s="23">
        <v>2400</v>
      </c>
      <c r="X641" s="23">
        <v>5990</v>
      </c>
      <c r="Y641">
        <v>9990</v>
      </c>
    </row>
    <row r="642" spans="1:26" hidden="1" x14ac:dyDescent="0.3">
      <c r="A642" s="177">
        <v>43659</v>
      </c>
      <c r="B642" s="163">
        <v>43666</v>
      </c>
      <c r="C642" s="164">
        <f t="shared" si="437"/>
        <v>7</v>
      </c>
      <c r="D642" s="165" t="s">
        <v>112</v>
      </c>
      <c r="E642" s="166" t="s">
        <v>95</v>
      </c>
      <c r="F642" s="167" t="str">
        <f>HYPERLINK("https://www.ckvt.cz/apartmany/chorvatsko/stredni-dalmacie/zivogosce/vila-porat","Vila PORAT")</f>
        <v>Vila PORAT</v>
      </c>
      <c r="G642" s="166" t="s">
        <v>5</v>
      </c>
      <c r="H642" s="166" t="s">
        <v>116</v>
      </c>
      <c r="I642" s="166" t="s">
        <v>98</v>
      </c>
      <c r="J642" s="168">
        <f t="shared" si="438"/>
        <v>9.1074681238615618E-2</v>
      </c>
      <c r="K642" s="169">
        <v>4990</v>
      </c>
      <c r="L642" s="70">
        <f t="shared" si="426"/>
        <v>7390</v>
      </c>
      <c r="M642" s="70">
        <f t="shared" si="435"/>
        <v>10980</v>
      </c>
      <c r="N642" s="87">
        <f t="shared" si="436"/>
        <v>14980</v>
      </c>
      <c r="O642" s="27">
        <v>5490</v>
      </c>
      <c r="P642" s="37">
        <f t="shared" si="439"/>
        <v>195.68627450980392</v>
      </c>
      <c r="Q642" s="38">
        <f t="shared" si="440"/>
        <v>847.34250297164203</v>
      </c>
      <c r="R642" s="38">
        <f t="shared" si="441"/>
        <v>897.34250297164203</v>
      </c>
      <c r="S642" s="20">
        <v>6.3</v>
      </c>
      <c r="T642" s="67"/>
      <c r="U642" s="67">
        <v>0</v>
      </c>
      <c r="W642" s="23">
        <v>2400</v>
      </c>
      <c r="X642" s="23">
        <v>5990</v>
      </c>
      <c r="Y642">
        <v>9990</v>
      </c>
    </row>
    <row r="643" spans="1:26" x14ac:dyDescent="0.3">
      <c r="A643" s="94">
        <v>43659</v>
      </c>
      <c r="B643" s="51">
        <v>43666</v>
      </c>
      <c r="C643" s="33">
        <f>B643-A643</f>
        <v>7</v>
      </c>
      <c r="D643" s="64" t="s">
        <v>112</v>
      </c>
      <c r="E643" s="40" t="s">
        <v>22</v>
      </c>
      <c r="F643" s="154" t="str">
        <f>HYPERLINK("https://www.ckvt.cz/kempove-domky/chorvatsko/stredni-dalmacie/basko-polje/luxusni-klimatizovane-domky-1","Lux. KLIMATIZOVANÉ DOMKY")</f>
        <v>Lux. KLIMATIZOVANÉ DOMKY</v>
      </c>
      <c r="G643" s="40" t="s">
        <v>5</v>
      </c>
      <c r="H643" s="40" t="s">
        <v>116</v>
      </c>
      <c r="I643" s="40" t="s">
        <v>117</v>
      </c>
      <c r="J643" s="99">
        <f>1-(K643/O643)</f>
        <v>9.1074681238615618E-2</v>
      </c>
      <c r="K643" s="210">
        <v>4990</v>
      </c>
      <c r="L643" s="34">
        <f>K643+W643</f>
        <v>7390</v>
      </c>
      <c r="M643" s="34">
        <f>K643+X643</f>
        <v>10980</v>
      </c>
      <c r="N643" s="52">
        <f>K643+Y643</f>
        <v>14980</v>
      </c>
      <c r="O643" s="27">
        <v>5490</v>
      </c>
      <c r="P643" s="37">
        <f>K643/25.5</f>
        <v>195.68627450980392</v>
      </c>
      <c r="Q643" s="38">
        <f>K643/5.889</f>
        <v>847.34250297164203</v>
      </c>
      <c r="R643" s="38">
        <f>(C643+1)*6.25+Q643</f>
        <v>897.34250297164203</v>
      </c>
      <c r="S643" s="20">
        <v>3.1</v>
      </c>
      <c r="T643" s="65"/>
      <c r="U643" s="65" t="s">
        <v>126</v>
      </c>
      <c r="W643" s="23">
        <v>2400</v>
      </c>
      <c r="X643" s="23">
        <v>5990</v>
      </c>
      <c r="Y643">
        <v>9990</v>
      </c>
    </row>
    <row r="644" spans="1:26" hidden="1" x14ac:dyDescent="0.3">
      <c r="A644" s="162">
        <v>43659</v>
      </c>
      <c r="B644" s="163">
        <v>43666</v>
      </c>
      <c r="C644" s="164">
        <f>B644-A644</f>
        <v>7</v>
      </c>
      <c r="D644" s="165" t="s">
        <v>112</v>
      </c>
      <c r="E644" s="166" t="s">
        <v>22</v>
      </c>
      <c r="F644" s="167" t="str">
        <f>HYPERLINK("https://www.ckvt.cz/kempove-domky/chorvatsko/stredni-dalmacie/basko-polje/luxusni-klimatizovane-domky-1","Lux. KLIMATIZOVANÉ DOMKY")</f>
        <v>Lux. KLIMATIZOVANÉ DOMKY</v>
      </c>
      <c r="G644" s="166" t="s">
        <v>5</v>
      </c>
      <c r="H644" s="166" t="s">
        <v>116</v>
      </c>
      <c r="I644" s="166" t="s">
        <v>58</v>
      </c>
      <c r="J644" s="168">
        <f>1-(K644/O644)</f>
        <v>9.1074681238615618E-2</v>
      </c>
      <c r="K644" s="169">
        <v>4990</v>
      </c>
      <c r="L644" s="70">
        <f>K644+W644</f>
        <v>7390</v>
      </c>
      <c r="M644" s="70">
        <f>K644+X644</f>
        <v>10980</v>
      </c>
      <c r="N644" s="87">
        <f>K644+Y644</f>
        <v>14980</v>
      </c>
      <c r="O644" s="27">
        <v>5490</v>
      </c>
      <c r="P644" s="37">
        <f>K644/25.5</f>
        <v>195.68627450980392</v>
      </c>
      <c r="Q644" s="38">
        <f>K644/5.889</f>
        <v>847.34250297164203</v>
      </c>
      <c r="R644" s="38">
        <f>(C644+1)*6.25+Q644</f>
        <v>897.34250297164203</v>
      </c>
      <c r="S644" s="20">
        <v>3.1</v>
      </c>
      <c r="T644" s="67"/>
      <c r="U644" s="67">
        <v>7</v>
      </c>
      <c r="W644" s="23">
        <v>2400</v>
      </c>
      <c r="X644" s="23">
        <v>5990</v>
      </c>
      <c r="Y644">
        <v>9990</v>
      </c>
    </row>
    <row r="645" spans="1:26" hidden="1" x14ac:dyDescent="0.3">
      <c r="A645" s="162">
        <v>43659</v>
      </c>
      <c r="B645" s="163">
        <v>43666</v>
      </c>
      <c r="C645" s="164">
        <f>B645-A645</f>
        <v>7</v>
      </c>
      <c r="D645" s="165" t="s">
        <v>112</v>
      </c>
      <c r="E645" s="166" t="s">
        <v>22</v>
      </c>
      <c r="F645" s="167" t="str">
        <f>HYPERLINK("https://www.ckvt.cz/kempove-domky/chorvatsko/stredni-dalmacie/basko-polje/luxusni-klimatizovane-domky-1","Lux. KLIMATIZOVANÉ DOMKY")</f>
        <v>Lux. KLIMATIZOVANÉ DOMKY</v>
      </c>
      <c r="G645" s="166" t="s">
        <v>5</v>
      </c>
      <c r="H645" s="166" t="s">
        <v>116</v>
      </c>
      <c r="I645" s="166" t="s">
        <v>59</v>
      </c>
      <c r="J645" s="168">
        <f>1-(K645/O645)</f>
        <v>8.347245409015025E-2</v>
      </c>
      <c r="K645" s="169">
        <v>5490</v>
      </c>
      <c r="L645" s="70">
        <f>K645+W645</f>
        <v>7890</v>
      </c>
      <c r="M645" s="70">
        <f>K645+X645</f>
        <v>11480</v>
      </c>
      <c r="N645" s="87">
        <f>K645+Y645</f>
        <v>15480</v>
      </c>
      <c r="O645" s="27">
        <v>5990</v>
      </c>
      <c r="P645" s="37">
        <f>K645/25.5</f>
        <v>215.29411764705881</v>
      </c>
      <c r="Q645" s="38">
        <f>K645/5.889</f>
        <v>932.24656138563421</v>
      </c>
      <c r="R645" s="38">
        <f>(C645+1)*6.25+Q645</f>
        <v>982.24656138563421</v>
      </c>
      <c r="S645" s="20">
        <v>3.2</v>
      </c>
      <c r="T645" s="67"/>
      <c r="U645" s="67">
        <v>0</v>
      </c>
      <c r="W645" s="23">
        <v>2400</v>
      </c>
      <c r="X645" s="23">
        <v>5990</v>
      </c>
      <c r="Y645">
        <v>9990</v>
      </c>
    </row>
    <row r="646" spans="1:26" x14ac:dyDescent="0.3">
      <c r="A646" s="156">
        <v>43659</v>
      </c>
      <c r="B646" s="51">
        <v>43666</v>
      </c>
      <c r="C646" s="33">
        <f t="shared" ref="C646:C652" si="442">B646-A646</f>
        <v>7</v>
      </c>
      <c r="D646" s="64" t="s">
        <v>112</v>
      </c>
      <c r="E646" s="40" t="s">
        <v>23</v>
      </c>
      <c r="F646" s="154" t="str">
        <f t="shared" ref="F646:F652" si="443">HYPERLINK("https://www.ckvt.cz/apartmany/chorvatsko/stredni-dalmacie/promajna/pavilon-dukic-c-neptun-klub-promajna","Pavilony DUKIĆ C")</f>
        <v>Pavilony DUKIĆ C</v>
      </c>
      <c r="G646" s="40" t="s">
        <v>5</v>
      </c>
      <c r="H646" s="40" t="s">
        <v>116</v>
      </c>
      <c r="I646" s="40" t="s">
        <v>117</v>
      </c>
      <c r="J646" s="99">
        <f t="shared" ref="J646:J652" si="444">1-(K646/O646)</f>
        <v>0.1669449081803005</v>
      </c>
      <c r="K646" s="210">
        <v>4990</v>
      </c>
      <c r="L646" s="34">
        <f t="shared" ref="L646:L678" si="445">K646+W646</f>
        <v>7390</v>
      </c>
      <c r="M646" s="34">
        <f t="shared" ref="M646:M668" si="446">K646+X646</f>
        <v>10980</v>
      </c>
      <c r="N646" s="52">
        <f t="shared" ref="N646:N668" si="447">K646+Y646</f>
        <v>14980</v>
      </c>
      <c r="O646" s="27">
        <v>5990</v>
      </c>
      <c r="P646" s="37">
        <f t="shared" ref="P646:P652" si="448">K646/25.5</f>
        <v>195.68627450980392</v>
      </c>
      <c r="Q646" s="38">
        <f t="shared" ref="Q646:Q652" si="449">K646/5.889</f>
        <v>847.34250297164203</v>
      </c>
      <c r="R646" s="38">
        <f t="shared" ref="R646:R652" si="450">(C646+1)*6.25+Q646</f>
        <v>897.34250297164203</v>
      </c>
      <c r="S646" s="20">
        <v>10.1</v>
      </c>
      <c r="T646" s="65"/>
      <c r="U646" s="65" t="s">
        <v>126</v>
      </c>
      <c r="W646" s="23">
        <v>2400</v>
      </c>
      <c r="X646" s="23">
        <v>5990</v>
      </c>
      <c r="Y646">
        <v>9990</v>
      </c>
    </row>
    <row r="647" spans="1:26" hidden="1" x14ac:dyDescent="0.3">
      <c r="A647" s="177">
        <v>43659</v>
      </c>
      <c r="B647" s="163">
        <v>43666</v>
      </c>
      <c r="C647" s="164">
        <f t="shared" si="442"/>
        <v>7</v>
      </c>
      <c r="D647" s="165" t="s">
        <v>112</v>
      </c>
      <c r="E647" s="166" t="s">
        <v>23</v>
      </c>
      <c r="F647" s="167" t="str">
        <f t="shared" si="443"/>
        <v>Pavilony DUKIĆ C</v>
      </c>
      <c r="G647" s="166" t="s">
        <v>5</v>
      </c>
      <c r="H647" s="166" t="s">
        <v>116</v>
      </c>
      <c r="I647" s="166" t="s">
        <v>66</v>
      </c>
      <c r="J647" s="168">
        <f t="shared" si="444"/>
        <v>0.1669449081803005</v>
      </c>
      <c r="K647" s="169">
        <v>4990</v>
      </c>
      <c r="L647" s="70">
        <f t="shared" si="445"/>
        <v>7390</v>
      </c>
      <c r="M647" s="70">
        <f t="shared" si="446"/>
        <v>10980</v>
      </c>
      <c r="N647" s="87">
        <f t="shared" si="447"/>
        <v>14980</v>
      </c>
      <c r="O647" s="27">
        <v>5990</v>
      </c>
      <c r="P647" s="37">
        <f t="shared" si="448"/>
        <v>195.68627450980392</v>
      </c>
      <c r="Q647" s="38">
        <f t="shared" si="449"/>
        <v>847.34250297164203</v>
      </c>
      <c r="R647" s="38">
        <f t="shared" si="450"/>
        <v>897.34250297164203</v>
      </c>
      <c r="S647" s="20">
        <v>10.1</v>
      </c>
      <c r="T647" s="67"/>
      <c r="U647" s="67">
        <v>0</v>
      </c>
      <c r="W647" s="23">
        <v>2400</v>
      </c>
      <c r="X647" s="23">
        <v>5990</v>
      </c>
      <c r="Y647">
        <v>9990</v>
      </c>
    </row>
    <row r="648" spans="1:26" hidden="1" x14ac:dyDescent="0.3">
      <c r="A648" s="177">
        <v>43659</v>
      </c>
      <c r="B648" s="163">
        <v>43666</v>
      </c>
      <c r="C648" s="164">
        <f t="shared" si="442"/>
        <v>7</v>
      </c>
      <c r="D648" s="165" t="s">
        <v>112</v>
      </c>
      <c r="E648" s="166" t="s">
        <v>23</v>
      </c>
      <c r="F648" s="167" t="str">
        <f t="shared" si="443"/>
        <v>Pavilony DUKIĆ C</v>
      </c>
      <c r="G648" s="166" t="s">
        <v>5</v>
      </c>
      <c r="H648" s="166" t="s">
        <v>116</v>
      </c>
      <c r="I648" s="166" t="s">
        <v>67</v>
      </c>
      <c r="J648" s="168">
        <f t="shared" si="444"/>
        <v>0.1669449081803005</v>
      </c>
      <c r="K648" s="169">
        <v>4990</v>
      </c>
      <c r="L648" s="70">
        <f t="shared" si="445"/>
        <v>7390</v>
      </c>
      <c r="M648" s="70">
        <f t="shared" si="446"/>
        <v>10980</v>
      </c>
      <c r="N648" s="87">
        <f t="shared" si="447"/>
        <v>14980</v>
      </c>
      <c r="O648" s="27">
        <v>5990</v>
      </c>
      <c r="P648" s="37">
        <f t="shared" si="448"/>
        <v>195.68627450980392</v>
      </c>
      <c r="Q648" s="38">
        <f t="shared" si="449"/>
        <v>847.34250297164203</v>
      </c>
      <c r="R648" s="38">
        <f t="shared" si="450"/>
        <v>897.34250297164203</v>
      </c>
      <c r="S648" s="20">
        <v>10.199999999999999</v>
      </c>
      <c r="T648" s="67"/>
      <c r="U648" s="67">
        <v>0</v>
      </c>
      <c r="W648" s="23">
        <v>2400</v>
      </c>
      <c r="X648" s="23">
        <v>5990</v>
      </c>
      <c r="Y648">
        <v>9990</v>
      </c>
    </row>
    <row r="649" spans="1:26" hidden="1" x14ac:dyDescent="0.3">
      <c r="A649" s="177">
        <v>43659</v>
      </c>
      <c r="B649" s="163">
        <v>43666</v>
      </c>
      <c r="C649" s="164">
        <f t="shared" si="442"/>
        <v>7</v>
      </c>
      <c r="D649" s="165" t="s">
        <v>112</v>
      </c>
      <c r="E649" s="166" t="s">
        <v>23</v>
      </c>
      <c r="F649" s="167" t="str">
        <f t="shared" si="443"/>
        <v>Pavilony DUKIĆ C</v>
      </c>
      <c r="G649" s="166" t="s">
        <v>5</v>
      </c>
      <c r="H649" s="166" t="s">
        <v>116</v>
      </c>
      <c r="I649" s="166" t="s">
        <v>60</v>
      </c>
      <c r="J649" s="168">
        <f t="shared" si="444"/>
        <v>0.2066772655007949</v>
      </c>
      <c r="K649" s="169">
        <v>4990</v>
      </c>
      <c r="L649" s="70">
        <f t="shared" si="445"/>
        <v>7390</v>
      </c>
      <c r="M649" s="70">
        <f t="shared" si="446"/>
        <v>10980</v>
      </c>
      <c r="N649" s="87">
        <f t="shared" si="447"/>
        <v>14980</v>
      </c>
      <c r="O649" s="27">
        <v>6290</v>
      </c>
      <c r="P649" s="37">
        <f t="shared" si="448"/>
        <v>195.68627450980392</v>
      </c>
      <c r="Q649" s="38">
        <f t="shared" si="449"/>
        <v>847.34250297164203</v>
      </c>
      <c r="R649" s="38">
        <f t="shared" si="450"/>
        <v>897.34250297164203</v>
      </c>
      <c r="S649" s="20">
        <v>10.3</v>
      </c>
      <c r="T649" s="67"/>
      <c r="U649" s="67">
        <v>1</v>
      </c>
      <c r="W649" s="23">
        <v>2400</v>
      </c>
      <c r="X649" s="23">
        <v>5990</v>
      </c>
      <c r="Y649">
        <v>9990</v>
      </c>
    </row>
    <row r="650" spans="1:26" hidden="1" x14ac:dyDescent="0.3">
      <c r="A650" s="177">
        <v>43659</v>
      </c>
      <c r="B650" s="163">
        <v>43666</v>
      </c>
      <c r="C650" s="164">
        <f t="shared" si="442"/>
        <v>7</v>
      </c>
      <c r="D650" s="165" t="s">
        <v>112</v>
      </c>
      <c r="E650" s="166" t="s">
        <v>23</v>
      </c>
      <c r="F650" s="167" t="str">
        <f t="shared" si="443"/>
        <v>Pavilony DUKIĆ C</v>
      </c>
      <c r="G650" s="166" t="s">
        <v>5</v>
      </c>
      <c r="H650" s="166" t="s">
        <v>116</v>
      </c>
      <c r="I650" s="166" t="s">
        <v>64</v>
      </c>
      <c r="J650" s="168">
        <f t="shared" si="444"/>
        <v>0.23112480739599384</v>
      </c>
      <c r="K650" s="169">
        <v>4990</v>
      </c>
      <c r="L650" s="70">
        <f t="shared" si="445"/>
        <v>7390</v>
      </c>
      <c r="M650" s="70">
        <f t="shared" si="446"/>
        <v>10980</v>
      </c>
      <c r="N650" s="87">
        <f t="shared" si="447"/>
        <v>14980</v>
      </c>
      <c r="O650" s="27">
        <v>6490</v>
      </c>
      <c r="P650" s="37">
        <f t="shared" si="448"/>
        <v>195.68627450980392</v>
      </c>
      <c r="Q650" s="38">
        <f t="shared" si="449"/>
        <v>847.34250297164203</v>
      </c>
      <c r="R650" s="38">
        <f t="shared" si="450"/>
        <v>897.34250297164203</v>
      </c>
      <c r="S650" s="20">
        <v>10.4</v>
      </c>
      <c r="T650" s="67"/>
      <c r="U650" s="67">
        <v>2</v>
      </c>
      <c r="W650" s="23">
        <v>2400</v>
      </c>
      <c r="X650" s="23">
        <v>5990</v>
      </c>
      <c r="Y650">
        <v>9990</v>
      </c>
    </row>
    <row r="651" spans="1:26" customFormat="1" hidden="1" x14ac:dyDescent="0.3">
      <c r="A651" s="178">
        <v>43659</v>
      </c>
      <c r="B651" s="171">
        <v>43666</v>
      </c>
      <c r="C651" s="172">
        <f t="shared" si="442"/>
        <v>7</v>
      </c>
      <c r="D651" s="173" t="s">
        <v>112</v>
      </c>
      <c r="E651" s="174" t="s">
        <v>23</v>
      </c>
      <c r="F651" s="175" t="str">
        <f t="shared" si="443"/>
        <v>Pavilony DUKIĆ C</v>
      </c>
      <c r="G651" s="174" t="s">
        <v>5</v>
      </c>
      <c r="H651" s="174" t="s">
        <v>116</v>
      </c>
      <c r="I651" s="174" t="s">
        <v>68</v>
      </c>
      <c r="J651" s="176">
        <f t="shared" si="444"/>
        <v>0.11782032400589104</v>
      </c>
      <c r="K651" s="212">
        <v>5990</v>
      </c>
      <c r="L651" s="79">
        <f t="shared" si="445"/>
        <v>8390</v>
      </c>
      <c r="M651" s="79">
        <f t="shared" si="446"/>
        <v>11980</v>
      </c>
      <c r="N651" s="88">
        <f t="shared" si="447"/>
        <v>15980</v>
      </c>
      <c r="O651" s="27">
        <v>6790</v>
      </c>
      <c r="P651" s="6">
        <f t="shared" si="448"/>
        <v>234.90196078431373</v>
      </c>
      <c r="Q651" s="7">
        <f t="shared" si="449"/>
        <v>1017.1506197996264</v>
      </c>
      <c r="R651" s="38">
        <f t="shared" si="450"/>
        <v>1067.1506197996264</v>
      </c>
      <c r="S651" s="20">
        <v>10.5</v>
      </c>
      <c r="T651" s="68"/>
      <c r="U651" s="68">
        <v>0</v>
      </c>
      <c r="W651">
        <v>2400</v>
      </c>
      <c r="X651" s="23">
        <v>5990</v>
      </c>
      <c r="Y651">
        <v>9990</v>
      </c>
      <c r="Z651" s="23"/>
    </row>
    <row r="652" spans="1:26" hidden="1" x14ac:dyDescent="0.3">
      <c r="A652" s="177">
        <v>43659</v>
      </c>
      <c r="B652" s="163">
        <v>43666</v>
      </c>
      <c r="C652" s="164">
        <f t="shared" si="442"/>
        <v>7</v>
      </c>
      <c r="D652" s="165" t="s">
        <v>112</v>
      </c>
      <c r="E652" s="166" t="s">
        <v>23</v>
      </c>
      <c r="F652" s="167" t="str">
        <f t="shared" si="443"/>
        <v>Pavilony DUKIĆ C</v>
      </c>
      <c r="G652" s="166" t="s">
        <v>5</v>
      </c>
      <c r="H652" s="166" t="s">
        <v>116</v>
      </c>
      <c r="I652" s="166" t="s">
        <v>65</v>
      </c>
      <c r="J652" s="168">
        <f t="shared" si="444"/>
        <v>0.10973936899862824</v>
      </c>
      <c r="K652" s="169">
        <v>6490</v>
      </c>
      <c r="L652" s="70">
        <f t="shared" si="445"/>
        <v>8890</v>
      </c>
      <c r="M652" s="70">
        <f t="shared" si="446"/>
        <v>12480</v>
      </c>
      <c r="N652" s="87">
        <f t="shared" si="447"/>
        <v>16480</v>
      </c>
      <c r="O652" s="27">
        <v>7290</v>
      </c>
      <c r="P652" s="37">
        <f t="shared" si="448"/>
        <v>254.50980392156862</v>
      </c>
      <c r="Q652" s="38">
        <f t="shared" si="449"/>
        <v>1102.0546782136187</v>
      </c>
      <c r="R652" s="38">
        <f t="shared" si="450"/>
        <v>1152.0546782136187</v>
      </c>
      <c r="S652" s="20">
        <v>10.6</v>
      </c>
      <c r="T652" s="67"/>
      <c r="U652" s="67">
        <v>1</v>
      </c>
      <c r="W652" s="23">
        <v>2400</v>
      </c>
      <c r="X652" s="23">
        <v>5990</v>
      </c>
      <c r="Y652">
        <v>9990</v>
      </c>
    </row>
    <row r="653" spans="1:26" x14ac:dyDescent="0.3">
      <c r="A653" s="94">
        <v>43659</v>
      </c>
      <c r="B653" s="51">
        <v>43666</v>
      </c>
      <c r="C653" s="33">
        <f t="shared" ref="C653:C678" si="451">B653-A653</f>
        <v>7</v>
      </c>
      <c r="D653" s="64" t="s">
        <v>112</v>
      </c>
      <c r="E653" s="40" t="s">
        <v>26</v>
      </c>
      <c r="F653" s="154" t="str">
        <f>HYPERLINK("https://www.ckvt.cz/apartmany/chorvatsko/stredni-dalmacie/drvenik/depandance-triton","Aparthotel TRITON")</f>
        <v>Aparthotel TRITON</v>
      </c>
      <c r="G653" s="40" t="s">
        <v>28</v>
      </c>
      <c r="H653" s="40" t="s">
        <v>116</v>
      </c>
      <c r="I653" s="40" t="s">
        <v>117</v>
      </c>
      <c r="J653" s="99">
        <f t="shared" ref="J653:J678" si="452">1-(K653/O653)</f>
        <v>0.25031289111389232</v>
      </c>
      <c r="K653" s="210">
        <v>5990</v>
      </c>
      <c r="L653" s="34">
        <f t="shared" si="445"/>
        <v>8390</v>
      </c>
      <c r="M653" s="34">
        <f t="shared" si="446"/>
        <v>11980</v>
      </c>
      <c r="N653" s="52">
        <f t="shared" si="447"/>
        <v>15980</v>
      </c>
      <c r="O653" s="27">
        <v>7990</v>
      </c>
      <c r="P653" s="37">
        <f t="shared" ref="P653:P678" si="453">K653/25.5</f>
        <v>234.90196078431373</v>
      </c>
      <c r="Q653" s="38">
        <f t="shared" ref="Q653:Q678" si="454">K653/5.889</f>
        <v>1017.1506197996264</v>
      </c>
      <c r="R653" s="38">
        <f t="shared" ref="R653:R678" si="455">(C653+1)*6.25+Q653</f>
        <v>1067.1506197996264</v>
      </c>
      <c r="S653" s="18">
        <v>11.1</v>
      </c>
      <c r="T653" s="65"/>
      <c r="U653" s="65" t="s">
        <v>126</v>
      </c>
      <c r="W653" s="23">
        <v>2400</v>
      </c>
      <c r="X653" s="23">
        <v>5990</v>
      </c>
      <c r="Y653">
        <v>9990</v>
      </c>
    </row>
    <row r="654" spans="1:26" hidden="1" x14ac:dyDescent="0.3">
      <c r="A654" s="162">
        <v>43659</v>
      </c>
      <c r="B654" s="163">
        <v>43666</v>
      </c>
      <c r="C654" s="164">
        <f t="shared" si="451"/>
        <v>7</v>
      </c>
      <c r="D654" s="165" t="s">
        <v>112</v>
      </c>
      <c r="E654" s="166" t="s">
        <v>26</v>
      </c>
      <c r="F654" s="167" t="str">
        <f>HYPERLINK("https://www.ckvt.cz/apartmany/chorvatsko/stredni-dalmacie/drvenik/depandance-triton","Aparthotel TRITON")</f>
        <v>Aparthotel TRITON</v>
      </c>
      <c r="G654" s="166" t="s">
        <v>28</v>
      </c>
      <c r="H654" s="166" t="s">
        <v>116</v>
      </c>
      <c r="I654" s="166" t="s">
        <v>79</v>
      </c>
      <c r="J654" s="168">
        <f t="shared" si="452"/>
        <v>0.25031289111389232</v>
      </c>
      <c r="K654" s="169">
        <v>5990</v>
      </c>
      <c r="L654" s="70">
        <f t="shared" si="445"/>
        <v>8390</v>
      </c>
      <c r="M654" s="70">
        <f t="shared" si="446"/>
        <v>11980</v>
      </c>
      <c r="N654" s="87">
        <f t="shared" si="447"/>
        <v>15980</v>
      </c>
      <c r="O654" s="27">
        <v>7990</v>
      </c>
      <c r="P654" s="37">
        <f t="shared" si="453"/>
        <v>234.90196078431373</v>
      </c>
      <c r="Q654" s="38">
        <f t="shared" si="454"/>
        <v>1017.1506197996264</v>
      </c>
      <c r="R654" s="38">
        <f t="shared" si="455"/>
        <v>1067.1506197996264</v>
      </c>
      <c r="S654" s="18">
        <v>11.1</v>
      </c>
      <c r="U654" s="67">
        <v>0</v>
      </c>
      <c r="W654" s="23">
        <v>2400</v>
      </c>
      <c r="X654" s="23">
        <v>5990</v>
      </c>
      <c r="Y654">
        <v>9990</v>
      </c>
    </row>
    <row r="655" spans="1:26" customFormat="1" hidden="1" x14ac:dyDescent="0.3">
      <c r="A655" s="170">
        <v>43659</v>
      </c>
      <c r="B655" s="171">
        <v>43666</v>
      </c>
      <c r="C655" s="172">
        <f t="shared" si="451"/>
        <v>7</v>
      </c>
      <c r="D655" s="173" t="s">
        <v>112</v>
      </c>
      <c r="E655" s="174" t="s">
        <v>26</v>
      </c>
      <c r="F655" s="175" t="str">
        <f>HYPERLINK("https://www.ckvt.cz/apartmany/chorvatsko/stredni-dalmacie/drvenik/depandance-triton","Aparthotel TRITON")</f>
        <v>Aparthotel TRITON</v>
      </c>
      <c r="G655" s="174" t="s">
        <v>28</v>
      </c>
      <c r="H655" s="174" t="s">
        <v>116</v>
      </c>
      <c r="I655" s="174" t="s">
        <v>80</v>
      </c>
      <c r="J655" s="176">
        <f t="shared" si="452"/>
        <v>0.29446407538280328</v>
      </c>
      <c r="K655" s="212">
        <v>5990</v>
      </c>
      <c r="L655" s="79">
        <f t="shared" si="445"/>
        <v>8390</v>
      </c>
      <c r="M655" s="79">
        <f t="shared" si="446"/>
        <v>11980</v>
      </c>
      <c r="N655" s="88">
        <f t="shared" si="447"/>
        <v>15980</v>
      </c>
      <c r="O655" s="3">
        <v>8490</v>
      </c>
      <c r="P655" s="6">
        <f t="shared" si="453"/>
        <v>234.90196078431373</v>
      </c>
      <c r="Q655" s="7">
        <f t="shared" si="454"/>
        <v>1017.1506197996264</v>
      </c>
      <c r="R655" s="38">
        <f t="shared" si="455"/>
        <v>1067.1506197996264</v>
      </c>
      <c r="S655" s="18">
        <v>11.2</v>
      </c>
      <c r="T655" s="69"/>
      <c r="U655" s="68">
        <v>0</v>
      </c>
      <c r="W655">
        <v>2400</v>
      </c>
      <c r="X655" s="23">
        <v>5990</v>
      </c>
      <c r="Y655">
        <v>9990</v>
      </c>
      <c r="Z655" s="23"/>
    </row>
    <row r="656" spans="1:26" customFormat="1" hidden="1" x14ac:dyDescent="0.3">
      <c r="A656" s="170">
        <v>43659</v>
      </c>
      <c r="B656" s="171">
        <v>43666</v>
      </c>
      <c r="C656" s="172">
        <f t="shared" si="451"/>
        <v>7</v>
      </c>
      <c r="D656" s="173" t="s">
        <v>112</v>
      </c>
      <c r="E656" s="174" t="s">
        <v>26</v>
      </c>
      <c r="F656" s="175" t="str">
        <f>HYPERLINK("https://www.ckvt.cz/apartmany/chorvatsko/stredni-dalmacie/drvenik/depandance-triton","Aparthotel TRITON")</f>
        <v>Aparthotel TRITON</v>
      </c>
      <c r="G656" s="174" t="s">
        <v>28</v>
      </c>
      <c r="H656" s="174" t="s">
        <v>116</v>
      </c>
      <c r="I656" s="166" t="s">
        <v>83</v>
      </c>
      <c r="J656" s="176">
        <f t="shared" si="452"/>
        <v>0.33370411568409342</v>
      </c>
      <c r="K656" s="212">
        <v>5990</v>
      </c>
      <c r="L656" s="79">
        <f t="shared" si="445"/>
        <v>8390</v>
      </c>
      <c r="M656" s="79">
        <f t="shared" si="446"/>
        <v>11980</v>
      </c>
      <c r="N656" s="88">
        <f t="shared" si="447"/>
        <v>15980</v>
      </c>
      <c r="O656" s="3">
        <v>8990</v>
      </c>
      <c r="P656" s="6">
        <f t="shared" si="453"/>
        <v>234.90196078431373</v>
      </c>
      <c r="Q656" s="7">
        <f t="shared" si="454"/>
        <v>1017.1506197996264</v>
      </c>
      <c r="R656" s="38">
        <f t="shared" si="455"/>
        <v>1067.1506197996264</v>
      </c>
      <c r="S656" s="18">
        <v>11.3</v>
      </c>
      <c r="T656" s="69"/>
      <c r="U656" s="214" t="s">
        <v>109</v>
      </c>
      <c r="W656">
        <v>2400</v>
      </c>
      <c r="X656" s="23">
        <v>5990</v>
      </c>
      <c r="Y656">
        <v>9990</v>
      </c>
      <c r="Z656" s="23"/>
    </row>
    <row r="657" spans="1:26" x14ac:dyDescent="0.3">
      <c r="A657" s="94">
        <v>43659</v>
      </c>
      <c r="B657" s="51">
        <v>43666</v>
      </c>
      <c r="C657" s="33">
        <f>B657-A657</f>
        <v>7</v>
      </c>
      <c r="D657" s="64" t="s">
        <v>112</v>
      </c>
      <c r="E657" s="40" t="s">
        <v>12</v>
      </c>
      <c r="F657" s="154" t="str">
        <f>HYPERLINK("https://www.ckvt.cz/hotely/chorvatsko/kvarner/crikvenica/pavilony-kacjak","Pavilony KAČJAK")</f>
        <v>Pavilony KAČJAK</v>
      </c>
      <c r="G657" s="40" t="s">
        <v>29</v>
      </c>
      <c r="H657" s="40" t="s">
        <v>136</v>
      </c>
      <c r="I657" s="40" t="s">
        <v>117</v>
      </c>
      <c r="J657" s="99">
        <f>1-(K657/O657)</f>
        <v>0.16270337922403</v>
      </c>
      <c r="K657" s="210">
        <v>6690</v>
      </c>
      <c r="L657" s="34">
        <f>K657+W657</f>
        <v>9090</v>
      </c>
      <c r="M657" s="49" t="s">
        <v>99</v>
      </c>
      <c r="N657" s="50" t="s">
        <v>99</v>
      </c>
      <c r="O657" s="27">
        <v>7990</v>
      </c>
      <c r="P657" s="37">
        <f>K657/25.5</f>
        <v>262.35294117647061</v>
      </c>
      <c r="Q657" s="38">
        <f>K657/5.889</f>
        <v>1136.0163015792155</v>
      </c>
      <c r="R657" s="38">
        <f>(C657+1)*6.25+Q657</f>
        <v>1186.0163015792155</v>
      </c>
      <c r="S657" s="18">
        <v>15.1</v>
      </c>
      <c r="T657" s="65"/>
      <c r="U657" s="65" t="s">
        <v>126</v>
      </c>
      <c r="W657" s="23">
        <v>2400</v>
      </c>
      <c r="X657" s="23" t="s">
        <v>99</v>
      </c>
      <c r="Y657" s="23" t="s">
        <v>99</v>
      </c>
    </row>
    <row r="658" spans="1:26" hidden="1" x14ac:dyDescent="0.3">
      <c r="A658" s="162">
        <v>43659</v>
      </c>
      <c r="B658" s="163">
        <v>43666</v>
      </c>
      <c r="C658" s="164">
        <f>B658-A658</f>
        <v>7</v>
      </c>
      <c r="D658" s="165" t="s">
        <v>112</v>
      </c>
      <c r="E658" s="166" t="s">
        <v>12</v>
      </c>
      <c r="F658" s="167" t="str">
        <f>HYPERLINK("https://www.ckvt.cz/hotely/chorvatsko/kvarner/crikvenica/pavilony-kacjak","Pavilony KAČJAK")</f>
        <v>Pavilony KAČJAK</v>
      </c>
      <c r="G658" s="166" t="s">
        <v>29</v>
      </c>
      <c r="H658" s="166" t="s">
        <v>136</v>
      </c>
      <c r="I658" s="166" t="s">
        <v>32</v>
      </c>
      <c r="J658" s="168">
        <f>1-(K658/O658)</f>
        <v>0.16270337922403</v>
      </c>
      <c r="K658" s="169">
        <v>6690</v>
      </c>
      <c r="L658" s="70">
        <f>K658+W658</f>
        <v>9090</v>
      </c>
      <c r="M658" s="85" t="s">
        <v>99</v>
      </c>
      <c r="N658" s="86" t="s">
        <v>99</v>
      </c>
      <c r="O658" s="27">
        <v>7990</v>
      </c>
      <c r="P658" s="37">
        <f>K658/25.5</f>
        <v>262.35294117647061</v>
      </c>
      <c r="Q658" s="38">
        <f>K658/5.889</f>
        <v>1136.0163015792155</v>
      </c>
      <c r="R658" s="38">
        <f>(C658+1)*6.25+Q658</f>
        <v>1186.0163015792155</v>
      </c>
      <c r="S658" s="18">
        <v>15.1</v>
      </c>
      <c r="U658" s="67">
        <v>13</v>
      </c>
      <c r="V658" s="23">
        <v>6700</v>
      </c>
      <c r="W658" s="23">
        <v>2400</v>
      </c>
      <c r="X658" s="23" t="s">
        <v>99</v>
      </c>
      <c r="Y658" s="23" t="s">
        <v>99</v>
      </c>
    </row>
    <row r="659" spans="1:26" x14ac:dyDescent="0.3">
      <c r="A659" s="94">
        <v>43659</v>
      </c>
      <c r="B659" s="51">
        <v>43666</v>
      </c>
      <c r="C659" s="33">
        <f t="shared" si="451"/>
        <v>7</v>
      </c>
      <c r="D659" s="64" t="s">
        <v>112</v>
      </c>
      <c r="E659" s="40" t="s">
        <v>15</v>
      </c>
      <c r="F659" s="154" t="str">
        <f>HYPERLINK("https://www.ckvt.cz/apartmany/chorvatsko/stredni-dalmacie/nemira/apartmany-ante","Apartmány ANTE")</f>
        <v>Apartmány ANTE</v>
      </c>
      <c r="G659" s="40" t="s">
        <v>5</v>
      </c>
      <c r="H659" s="40" t="s">
        <v>136</v>
      </c>
      <c r="I659" s="40" t="s">
        <v>117</v>
      </c>
      <c r="J659" s="99">
        <f t="shared" si="452"/>
        <v>6.675567423230977E-2</v>
      </c>
      <c r="K659" s="210">
        <v>6990</v>
      </c>
      <c r="L659" s="34">
        <f t="shared" si="445"/>
        <v>9390</v>
      </c>
      <c r="M659" s="34">
        <f t="shared" si="446"/>
        <v>12980</v>
      </c>
      <c r="N659" s="52">
        <f t="shared" si="447"/>
        <v>16980</v>
      </c>
      <c r="O659" s="27">
        <v>7490</v>
      </c>
      <c r="P659" s="37">
        <f t="shared" si="453"/>
        <v>274.11764705882354</v>
      </c>
      <c r="Q659" s="38">
        <f t="shared" si="454"/>
        <v>1186.9587366276107</v>
      </c>
      <c r="R659" s="38">
        <f t="shared" si="455"/>
        <v>1236.9587366276107</v>
      </c>
      <c r="S659" s="20">
        <v>13.1</v>
      </c>
      <c r="T659" s="65"/>
      <c r="U659" s="65" t="s">
        <v>126</v>
      </c>
      <c r="W659" s="23">
        <v>2400</v>
      </c>
      <c r="X659" s="23">
        <v>5990</v>
      </c>
      <c r="Y659">
        <v>9990</v>
      </c>
    </row>
    <row r="660" spans="1:26" hidden="1" x14ac:dyDescent="0.3">
      <c r="A660" s="162">
        <v>43659</v>
      </c>
      <c r="B660" s="163">
        <v>43666</v>
      </c>
      <c r="C660" s="164">
        <f t="shared" si="451"/>
        <v>7</v>
      </c>
      <c r="D660" s="165" t="s">
        <v>112</v>
      </c>
      <c r="E660" s="166" t="s">
        <v>15</v>
      </c>
      <c r="F660" s="167" t="str">
        <f>HYPERLINK("https://www.ckvt.cz/apartmany/chorvatsko/stredni-dalmacie/nemira/apartmany-ante","Apartmány ANTE")</f>
        <v>Apartmány ANTE</v>
      </c>
      <c r="G660" s="166" t="s">
        <v>5</v>
      </c>
      <c r="H660" s="166" t="s">
        <v>136</v>
      </c>
      <c r="I660" s="166" t="s">
        <v>49</v>
      </c>
      <c r="J660" s="168">
        <f t="shared" si="452"/>
        <v>6.675567423230977E-2</v>
      </c>
      <c r="K660" s="169">
        <v>6990</v>
      </c>
      <c r="L660" s="70">
        <f t="shared" si="445"/>
        <v>9390</v>
      </c>
      <c r="M660" s="70">
        <f t="shared" si="446"/>
        <v>12980</v>
      </c>
      <c r="N660" s="87">
        <f t="shared" si="447"/>
        <v>16980</v>
      </c>
      <c r="O660" s="27">
        <v>7490</v>
      </c>
      <c r="P660" s="37">
        <f t="shared" si="453"/>
        <v>274.11764705882354</v>
      </c>
      <c r="Q660" s="38">
        <f t="shared" si="454"/>
        <v>1186.9587366276107</v>
      </c>
      <c r="R660" s="38">
        <f t="shared" si="455"/>
        <v>1236.9587366276107</v>
      </c>
      <c r="S660" s="20">
        <v>13.1</v>
      </c>
      <c r="T660" s="67"/>
      <c r="U660" s="67">
        <v>2</v>
      </c>
      <c r="W660" s="23">
        <v>2400</v>
      </c>
      <c r="X660" s="23">
        <v>5990</v>
      </c>
      <c r="Y660">
        <v>9990</v>
      </c>
    </row>
    <row r="661" spans="1:26" customFormat="1" hidden="1" x14ac:dyDescent="0.3">
      <c r="A661" s="170">
        <v>43659</v>
      </c>
      <c r="B661" s="171">
        <v>43666</v>
      </c>
      <c r="C661" s="172">
        <f t="shared" si="451"/>
        <v>7</v>
      </c>
      <c r="D661" s="173" t="s">
        <v>112</v>
      </c>
      <c r="E661" s="174" t="s">
        <v>15</v>
      </c>
      <c r="F661" s="167" t="str">
        <f>HYPERLINK("https://www.ckvt.cz/apartmany/chorvatsko/stredni-dalmacie/nemira/apartmany-ante","Apartmány ANTE")</f>
        <v>Apartmány ANTE</v>
      </c>
      <c r="G661" s="174" t="s">
        <v>5</v>
      </c>
      <c r="H661" s="174" t="s">
        <v>136</v>
      </c>
      <c r="I661" s="174" t="s">
        <v>50</v>
      </c>
      <c r="J661" s="176">
        <f t="shared" si="452"/>
        <v>6.675567423230977E-2</v>
      </c>
      <c r="K661" s="212">
        <v>6990</v>
      </c>
      <c r="L661" s="79">
        <f t="shared" si="445"/>
        <v>9390</v>
      </c>
      <c r="M661" s="79">
        <f t="shared" si="446"/>
        <v>12980</v>
      </c>
      <c r="N661" s="88">
        <f t="shared" si="447"/>
        <v>16980</v>
      </c>
      <c r="O661" s="3">
        <v>7490</v>
      </c>
      <c r="P661" s="6">
        <f t="shared" si="453"/>
        <v>274.11764705882354</v>
      </c>
      <c r="Q661" s="7">
        <f t="shared" si="454"/>
        <v>1186.9587366276107</v>
      </c>
      <c r="R661" s="38">
        <f t="shared" si="455"/>
        <v>1236.9587366276107</v>
      </c>
      <c r="S661" s="20">
        <v>13.2</v>
      </c>
      <c r="T661" s="68"/>
      <c r="U661" s="68">
        <v>0</v>
      </c>
      <c r="W661">
        <v>2400</v>
      </c>
      <c r="X661" s="23">
        <v>5990</v>
      </c>
      <c r="Y661">
        <v>9990</v>
      </c>
      <c r="Z661" s="23"/>
    </row>
    <row r="662" spans="1:26" customFormat="1" hidden="1" x14ac:dyDescent="0.3">
      <c r="A662" s="170">
        <v>43659</v>
      </c>
      <c r="B662" s="171">
        <v>43666</v>
      </c>
      <c r="C662" s="172">
        <f t="shared" si="451"/>
        <v>7</v>
      </c>
      <c r="D662" s="173" t="s">
        <v>112</v>
      </c>
      <c r="E662" s="174" t="s">
        <v>15</v>
      </c>
      <c r="F662" s="167" t="str">
        <f>HYPERLINK("https://www.ckvt.cz/apartmany/chorvatsko/stredni-dalmacie/nemira/apartmany-ante","Apartmány ANTE")</f>
        <v>Apartmány ANTE</v>
      </c>
      <c r="G662" s="174" t="s">
        <v>5</v>
      </c>
      <c r="H662" s="174" t="s">
        <v>136</v>
      </c>
      <c r="I662" s="174" t="s">
        <v>51</v>
      </c>
      <c r="J662" s="176">
        <f t="shared" si="452"/>
        <v>0.12515644555694616</v>
      </c>
      <c r="K662" s="212">
        <v>6990</v>
      </c>
      <c r="L662" s="79">
        <f t="shared" si="445"/>
        <v>9390</v>
      </c>
      <c r="M662" s="79">
        <f t="shared" si="446"/>
        <v>12980</v>
      </c>
      <c r="N662" s="88">
        <f t="shared" si="447"/>
        <v>16980</v>
      </c>
      <c r="O662" s="3">
        <v>7990</v>
      </c>
      <c r="P662" s="6">
        <f t="shared" si="453"/>
        <v>274.11764705882354</v>
      </c>
      <c r="Q662" s="7">
        <f t="shared" si="454"/>
        <v>1186.9587366276107</v>
      </c>
      <c r="R662" s="38">
        <f t="shared" si="455"/>
        <v>1236.9587366276107</v>
      </c>
      <c r="S662" s="20">
        <v>13.3</v>
      </c>
      <c r="T662" s="68"/>
      <c r="U662" s="68">
        <v>1</v>
      </c>
      <c r="W662">
        <v>2400</v>
      </c>
      <c r="X662" s="23">
        <v>5990</v>
      </c>
      <c r="Y662">
        <v>9990</v>
      </c>
      <c r="Z662" s="23"/>
    </row>
    <row r="663" spans="1:26" x14ac:dyDescent="0.3">
      <c r="A663" s="94">
        <v>43659</v>
      </c>
      <c r="B663" s="51">
        <v>43666</v>
      </c>
      <c r="C663" s="33">
        <f t="shared" si="451"/>
        <v>7</v>
      </c>
      <c r="D663" s="64" t="s">
        <v>112</v>
      </c>
      <c r="E663" s="40" t="s">
        <v>22</v>
      </c>
      <c r="F663" s="154" t="str">
        <f>HYPERLINK("https://www.ckvt.cz/hotely/chorvatsko/stredni-dalmacie/basko-polje/depandance-alem","Depandance ALEM")</f>
        <v>Depandance ALEM</v>
      </c>
      <c r="G663" s="40" t="s">
        <v>29</v>
      </c>
      <c r="H663" s="40" t="s">
        <v>136</v>
      </c>
      <c r="I663" s="40" t="s">
        <v>117</v>
      </c>
      <c r="J663" s="99">
        <f t="shared" si="452"/>
        <v>6.675567423230977E-2</v>
      </c>
      <c r="K663" s="210">
        <v>6990</v>
      </c>
      <c r="L663" s="34">
        <f t="shared" si="445"/>
        <v>9390</v>
      </c>
      <c r="M663" s="34">
        <f t="shared" si="446"/>
        <v>12980</v>
      </c>
      <c r="N663" s="52">
        <f t="shared" si="447"/>
        <v>16980</v>
      </c>
      <c r="O663" s="36">
        <v>7490</v>
      </c>
      <c r="P663" s="37">
        <f t="shared" si="453"/>
        <v>274.11764705882354</v>
      </c>
      <c r="Q663" s="38">
        <f t="shared" si="454"/>
        <v>1186.9587366276107</v>
      </c>
      <c r="R663" s="38">
        <f t="shared" si="455"/>
        <v>1236.9587366276107</v>
      </c>
      <c r="S663" s="20">
        <v>17.100000000000001</v>
      </c>
      <c r="T663" s="65"/>
      <c r="U663" s="65" t="s">
        <v>126</v>
      </c>
      <c r="W663" s="23">
        <v>2400</v>
      </c>
      <c r="X663" s="23">
        <v>5990</v>
      </c>
      <c r="Y663">
        <v>9990</v>
      </c>
    </row>
    <row r="664" spans="1:26" hidden="1" x14ac:dyDescent="0.3">
      <c r="A664" s="162">
        <v>43659</v>
      </c>
      <c r="B664" s="163">
        <v>43666</v>
      </c>
      <c r="C664" s="164">
        <f t="shared" si="451"/>
        <v>7</v>
      </c>
      <c r="D664" s="165" t="s">
        <v>112</v>
      </c>
      <c r="E664" s="166" t="s">
        <v>22</v>
      </c>
      <c r="F664" s="167" t="str">
        <f>HYPERLINK("https://www.ckvt.cz/hotely/chorvatsko/stredni-dalmacie/basko-polje/depandance-alem","Depandance ALEM")</f>
        <v>Depandance ALEM</v>
      </c>
      <c r="G664" s="166" t="s">
        <v>29</v>
      </c>
      <c r="H664" s="166" t="s">
        <v>136</v>
      </c>
      <c r="I664" s="166" t="s">
        <v>32</v>
      </c>
      <c r="J664" s="168">
        <f t="shared" si="452"/>
        <v>6.675567423230977E-2</v>
      </c>
      <c r="K664" s="169">
        <v>6990</v>
      </c>
      <c r="L664" s="70">
        <f t="shared" si="445"/>
        <v>9390</v>
      </c>
      <c r="M664" s="70">
        <f t="shared" si="446"/>
        <v>12980</v>
      </c>
      <c r="N664" s="87">
        <f t="shared" si="447"/>
        <v>16980</v>
      </c>
      <c r="O664" s="36">
        <v>7490</v>
      </c>
      <c r="P664" s="37">
        <f t="shared" si="453"/>
        <v>274.11764705882354</v>
      </c>
      <c r="Q664" s="38">
        <f t="shared" si="454"/>
        <v>1186.9587366276107</v>
      </c>
      <c r="R664" s="38">
        <f t="shared" si="455"/>
        <v>1236.9587366276107</v>
      </c>
      <c r="S664" s="20">
        <v>17.100000000000001</v>
      </c>
      <c r="T664" s="67"/>
      <c r="U664" s="67">
        <v>37</v>
      </c>
      <c r="V664" s="23">
        <v>7011</v>
      </c>
      <c r="W664" s="23">
        <v>2400</v>
      </c>
      <c r="X664" s="23">
        <v>5990</v>
      </c>
      <c r="Y664">
        <v>9990</v>
      </c>
    </row>
    <row r="665" spans="1:26" customFormat="1" x14ac:dyDescent="0.3">
      <c r="A665" s="95">
        <v>43659</v>
      </c>
      <c r="B665" s="4">
        <v>43666</v>
      </c>
      <c r="C665" s="2">
        <f t="shared" si="451"/>
        <v>7</v>
      </c>
      <c r="D665" s="92" t="s">
        <v>112</v>
      </c>
      <c r="E665" s="1" t="s">
        <v>22</v>
      </c>
      <c r="F665" s="155" t="str">
        <f>HYPERLINK("https://www.ckvt.cz/hotely/chorvatsko/stredni-dalmacie/basko-polje/hotel-alem","Hotel ALEM")</f>
        <v>Hotel ALEM</v>
      </c>
      <c r="G665" s="1" t="s">
        <v>29</v>
      </c>
      <c r="H665" s="1" t="s">
        <v>136</v>
      </c>
      <c r="I665" s="40" t="s">
        <v>117</v>
      </c>
      <c r="J665" s="100">
        <f t="shared" si="452"/>
        <v>6.675567423230977E-2</v>
      </c>
      <c r="K665" s="209">
        <v>6990</v>
      </c>
      <c r="L665" s="11">
        <f t="shared" si="445"/>
        <v>9390</v>
      </c>
      <c r="M665" s="11">
        <f t="shared" si="446"/>
        <v>12980</v>
      </c>
      <c r="N665" s="17">
        <f t="shared" si="447"/>
        <v>16980</v>
      </c>
      <c r="O665" s="5">
        <v>7490</v>
      </c>
      <c r="P665" s="6">
        <f t="shared" si="453"/>
        <v>274.11764705882354</v>
      </c>
      <c r="Q665" s="7">
        <f t="shared" si="454"/>
        <v>1186.9587366276107</v>
      </c>
      <c r="R665" s="38">
        <f t="shared" si="455"/>
        <v>1236.9587366276107</v>
      </c>
      <c r="S665" s="20">
        <v>22.1</v>
      </c>
      <c r="T665" s="65"/>
      <c r="U665" s="65" t="s">
        <v>126</v>
      </c>
      <c r="W665">
        <v>2400</v>
      </c>
      <c r="X665" s="23">
        <v>5990</v>
      </c>
      <c r="Y665">
        <v>9990</v>
      </c>
      <c r="Z665" s="23"/>
    </row>
    <row r="666" spans="1:26" customFormat="1" hidden="1" x14ac:dyDescent="0.3">
      <c r="A666" s="170">
        <v>43659</v>
      </c>
      <c r="B666" s="171">
        <v>43666</v>
      </c>
      <c r="C666" s="172">
        <f t="shared" si="451"/>
        <v>7</v>
      </c>
      <c r="D666" s="173" t="s">
        <v>112</v>
      </c>
      <c r="E666" s="174" t="s">
        <v>22</v>
      </c>
      <c r="F666" s="175" t="str">
        <f>HYPERLINK("https://www.ckvt.cz/hotely/chorvatsko/stredni-dalmacie/basko-polje/hotel-alem","Hotel ALEM")</f>
        <v>Hotel ALEM</v>
      </c>
      <c r="G666" s="174" t="s">
        <v>29</v>
      </c>
      <c r="H666" s="174" t="s">
        <v>136</v>
      </c>
      <c r="I666" s="174" t="s">
        <v>30</v>
      </c>
      <c r="J666" s="176">
        <f t="shared" si="452"/>
        <v>6.675567423230977E-2</v>
      </c>
      <c r="K666" s="212">
        <v>6990</v>
      </c>
      <c r="L666" s="79">
        <f t="shared" si="445"/>
        <v>9390</v>
      </c>
      <c r="M666" s="79">
        <f t="shared" si="446"/>
        <v>12980</v>
      </c>
      <c r="N666" s="88">
        <f t="shared" si="447"/>
        <v>16980</v>
      </c>
      <c r="O666" s="5">
        <v>7490</v>
      </c>
      <c r="P666" s="6">
        <f t="shared" si="453"/>
        <v>274.11764705882354</v>
      </c>
      <c r="Q666" s="7">
        <f t="shared" si="454"/>
        <v>1186.9587366276107</v>
      </c>
      <c r="R666" s="38">
        <f t="shared" si="455"/>
        <v>1236.9587366276107</v>
      </c>
      <c r="S666" s="20">
        <v>22.1</v>
      </c>
      <c r="T666" s="68"/>
      <c r="U666" s="68">
        <v>1</v>
      </c>
      <c r="V666" t="s">
        <v>124</v>
      </c>
      <c r="W666">
        <v>2400</v>
      </c>
      <c r="X666" s="23">
        <v>5990</v>
      </c>
      <c r="Y666">
        <v>9990</v>
      </c>
      <c r="Z666" s="23"/>
    </row>
    <row r="667" spans="1:26" hidden="1" x14ac:dyDescent="0.3">
      <c r="A667" s="162">
        <v>43659</v>
      </c>
      <c r="B667" s="163">
        <v>43666</v>
      </c>
      <c r="C667" s="164">
        <f t="shared" si="451"/>
        <v>7</v>
      </c>
      <c r="D667" s="165" t="s">
        <v>112</v>
      </c>
      <c r="E667" s="166" t="s">
        <v>22</v>
      </c>
      <c r="F667" s="167" t="str">
        <f>HYPERLINK("https://www.ckvt.cz/hotely/chorvatsko/stredni-dalmacie/basko-polje/hotel-alem","Hotel ALEM")</f>
        <v>Hotel ALEM</v>
      </c>
      <c r="G667" s="166" t="s">
        <v>29</v>
      </c>
      <c r="H667" s="166" t="s">
        <v>136</v>
      </c>
      <c r="I667" s="166" t="s">
        <v>31</v>
      </c>
      <c r="J667" s="168">
        <f t="shared" si="452"/>
        <v>6.675567423230977E-2</v>
      </c>
      <c r="K667" s="169">
        <v>6990</v>
      </c>
      <c r="L667" s="70">
        <f t="shared" si="445"/>
        <v>9390</v>
      </c>
      <c r="M667" s="70">
        <f t="shared" si="446"/>
        <v>12980</v>
      </c>
      <c r="N667" s="87">
        <f t="shared" si="447"/>
        <v>16980</v>
      </c>
      <c r="O667" s="36">
        <v>7490</v>
      </c>
      <c r="P667" s="37">
        <f t="shared" si="453"/>
        <v>274.11764705882354</v>
      </c>
      <c r="Q667" s="38">
        <f t="shared" si="454"/>
        <v>1186.9587366276107</v>
      </c>
      <c r="R667" s="38">
        <f t="shared" si="455"/>
        <v>1236.9587366276107</v>
      </c>
      <c r="S667" s="20">
        <v>22.2</v>
      </c>
      <c r="T667" s="67"/>
      <c r="U667" s="67">
        <v>0</v>
      </c>
      <c r="W667" s="23">
        <v>2400</v>
      </c>
      <c r="X667" s="23">
        <v>5990</v>
      </c>
      <c r="Y667" s="23">
        <v>9990</v>
      </c>
    </row>
    <row r="668" spans="1:26" hidden="1" x14ac:dyDescent="0.3">
      <c r="A668" s="162">
        <v>43659</v>
      </c>
      <c r="B668" s="163">
        <v>43666</v>
      </c>
      <c r="C668" s="164">
        <f t="shared" si="451"/>
        <v>7</v>
      </c>
      <c r="D668" s="165" t="s">
        <v>112</v>
      </c>
      <c r="E668" s="166" t="s">
        <v>22</v>
      </c>
      <c r="F668" s="167" t="str">
        <f>HYPERLINK("https://www.ckvt.cz/hotely/chorvatsko/stredni-dalmacie/basko-polje/hotel-alem","Hotel ALEM")</f>
        <v>Hotel ALEM</v>
      </c>
      <c r="G668" s="166" t="s">
        <v>29</v>
      </c>
      <c r="H668" s="166" t="s">
        <v>136</v>
      </c>
      <c r="I668" s="166" t="s">
        <v>32</v>
      </c>
      <c r="J668" s="168">
        <f t="shared" si="452"/>
        <v>9.1027308192457745E-2</v>
      </c>
      <c r="K668" s="169">
        <v>6990</v>
      </c>
      <c r="L668" s="70">
        <f t="shared" si="445"/>
        <v>9390</v>
      </c>
      <c r="M668" s="70">
        <f t="shared" si="446"/>
        <v>12980</v>
      </c>
      <c r="N668" s="87">
        <f t="shared" si="447"/>
        <v>16980</v>
      </c>
      <c r="O668" s="36">
        <v>7690</v>
      </c>
      <c r="P668" s="37">
        <f t="shared" si="453"/>
        <v>274.11764705882354</v>
      </c>
      <c r="Q668" s="38">
        <f t="shared" si="454"/>
        <v>1186.9587366276107</v>
      </c>
      <c r="R668" s="38">
        <f t="shared" si="455"/>
        <v>1236.9587366276107</v>
      </c>
      <c r="S668" s="20">
        <v>22.3</v>
      </c>
      <c r="T668" s="67"/>
      <c r="U668" s="67">
        <v>0</v>
      </c>
      <c r="W668" s="23">
        <v>2400</v>
      </c>
      <c r="X668" s="23">
        <v>5990</v>
      </c>
      <c r="Y668" s="23">
        <v>9990</v>
      </c>
    </row>
    <row r="669" spans="1:26" x14ac:dyDescent="0.3">
      <c r="A669" s="156">
        <v>43659</v>
      </c>
      <c r="B669" s="51">
        <v>43666</v>
      </c>
      <c r="C669" s="33">
        <f>B669-A669</f>
        <v>7</v>
      </c>
      <c r="D669" s="64" t="s">
        <v>112</v>
      </c>
      <c r="E669" s="40" t="s">
        <v>23</v>
      </c>
      <c r="F669" s="154" t="str">
        <f>HYPERLINK("https://www.ckvt.cz/hotely/chorvatsko/stredni-dalmacie/promajna/pavilon-dukic-a-neptun-klub-promajna","Pavilony DUKIĆ A")</f>
        <v>Pavilony DUKIĆ A</v>
      </c>
      <c r="G669" s="40" t="s">
        <v>29</v>
      </c>
      <c r="H669" s="40" t="s">
        <v>136</v>
      </c>
      <c r="I669" s="40" t="s">
        <v>117</v>
      </c>
      <c r="J669" s="99">
        <f>1-(K669/O669)</f>
        <v>0.22246941045606228</v>
      </c>
      <c r="K669" s="210">
        <v>6990</v>
      </c>
      <c r="L669" s="34">
        <f>K669+W669</f>
        <v>9390</v>
      </c>
      <c r="M669" s="34">
        <f>K669+X669</f>
        <v>12980</v>
      </c>
      <c r="N669" s="52">
        <f>K669+Y669</f>
        <v>16980</v>
      </c>
      <c r="O669" s="27">
        <v>8990</v>
      </c>
      <c r="P669" s="37">
        <f>K669/25.5</f>
        <v>274.11764705882354</v>
      </c>
      <c r="Q669" s="38">
        <f>K669/5.889</f>
        <v>1186.9587366276107</v>
      </c>
      <c r="R669" s="38">
        <f>(C669+1)*6.25+Q669</f>
        <v>1236.9587366276107</v>
      </c>
      <c r="S669" s="20">
        <v>19.100000000000001</v>
      </c>
      <c r="T669" s="65"/>
      <c r="U669" s="65" t="s">
        <v>126</v>
      </c>
      <c r="W669" s="23">
        <v>2400</v>
      </c>
      <c r="X669" s="23">
        <v>5990</v>
      </c>
      <c r="Y669" s="23">
        <v>9990</v>
      </c>
    </row>
    <row r="670" spans="1:26" hidden="1" x14ac:dyDescent="0.3">
      <c r="A670" s="177">
        <v>43659</v>
      </c>
      <c r="B670" s="163">
        <v>43666</v>
      </c>
      <c r="C670" s="164">
        <f>B670-A670</f>
        <v>7</v>
      </c>
      <c r="D670" s="165" t="s">
        <v>112</v>
      </c>
      <c r="E670" s="166" t="s">
        <v>23</v>
      </c>
      <c r="F670" s="167" t="str">
        <f>HYPERLINK("https://www.ckvt.cz/hotely/chorvatsko/stredni-dalmacie/promajna/pavilon-dukic-a-neptun-klub-promajna","Pavilony DUKIĆ A")</f>
        <v>Pavilony DUKIĆ A</v>
      </c>
      <c r="G670" s="166" t="s">
        <v>29</v>
      </c>
      <c r="H670" s="166" t="s">
        <v>136</v>
      </c>
      <c r="I670" s="166" t="s">
        <v>30</v>
      </c>
      <c r="J670" s="168">
        <f>1-(K670/O670)</f>
        <v>0.22246941045606228</v>
      </c>
      <c r="K670" s="169">
        <v>6990</v>
      </c>
      <c r="L670" s="70">
        <f>K670+W670</f>
        <v>9390</v>
      </c>
      <c r="M670" s="70">
        <f>K670+X670</f>
        <v>12980</v>
      </c>
      <c r="N670" s="87">
        <f>K670+Y670</f>
        <v>16980</v>
      </c>
      <c r="O670" s="27">
        <v>8990</v>
      </c>
      <c r="P670" s="37">
        <f>K670/25.5</f>
        <v>274.11764705882354</v>
      </c>
      <c r="Q670" s="38">
        <f>K670/5.889</f>
        <v>1186.9587366276107</v>
      </c>
      <c r="R670" s="38">
        <f>(C670+1)*6.25+Q670</f>
        <v>1236.9587366276107</v>
      </c>
      <c r="S670" s="20">
        <v>19.100000000000001</v>
      </c>
      <c r="T670" s="67"/>
      <c r="U670" s="67">
        <v>40</v>
      </c>
      <c r="W670" s="23">
        <v>2400</v>
      </c>
      <c r="X670" s="23">
        <v>5990</v>
      </c>
      <c r="Y670" s="23">
        <v>9990</v>
      </c>
    </row>
    <row r="671" spans="1:26" x14ac:dyDescent="0.3">
      <c r="A671" s="94">
        <v>43659</v>
      </c>
      <c r="B671" s="51">
        <v>43666</v>
      </c>
      <c r="C671" s="33">
        <f t="shared" si="451"/>
        <v>7</v>
      </c>
      <c r="D671" s="64" t="s">
        <v>112</v>
      </c>
      <c r="E671" s="40" t="s">
        <v>25</v>
      </c>
      <c r="F671" s="154" t="str">
        <f>HYPERLINK("https://www.ckvt.cz/hotely/chorvatsko/severni-dalmacie/sv-filip-i-jakov/penzion-pikolo","Penzion PIKOLO")</f>
        <v>Penzion PIKOLO</v>
      </c>
      <c r="G671" s="40" t="s">
        <v>5</v>
      </c>
      <c r="H671" s="40" t="s">
        <v>136</v>
      </c>
      <c r="I671" s="40" t="s">
        <v>117</v>
      </c>
      <c r="J671" s="99">
        <f t="shared" si="452"/>
        <v>0.16685205784204671</v>
      </c>
      <c r="K671" s="210">
        <v>7490</v>
      </c>
      <c r="L671" s="34">
        <f t="shared" si="445"/>
        <v>9790</v>
      </c>
      <c r="M671" s="49" t="s">
        <v>99</v>
      </c>
      <c r="N671" s="50" t="s">
        <v>99</v>
      </c>
      <c r="O671" s="27">
        <v>8990</v>
      </c>
      <c r="P671" s="37">
        <f t="shared" si="453"/>
        <v>293.72549019607845</v>
      </c>
      <c r="Q671" s="38">
        <f t="shared" si="454"/>
        <v>1271.862795041603</v>
      </c>
      <c r="R671" s="38">
        <f t="shared" si="455"/>
        <v>1321.862795041603</v>
      </c>
      <c r="S671" s="18">
        <v>16.100000000000001</v>
      </c>
      <c r="T671" s="65"/>
      <c r="U671" s="65" t="s">
        <v>126</v>
      </c>
      <c r="W671" s="23">
        <v>2300</v>
      </c>
      <c r="X671" s="23" t="s">
        <v>99</v>
      </c>
      <c r="Y671" s="23" t="s">
        <v>99</v>
      </c>
    </row>
    <row r="672" spans="1:26" hidden="1" x14ac:dyDescent="0.3">
      <c r="A672" s="162">
        <v>43659</v>
      </c>
      <c r="B672" s="163">
        <v>43666</v>
      </c>
      <c r="C672" s="164">
        <f t="shared" si="451"/>
        <v>7</v>
      </c>
      <c r="D672" s="165" t="s">
        <v>112</v>
      </c>
      <c r="E672" s="166" t="s">
        <v>25</v>
      </c>
      <c r="F672" s="167" t="str">
        <f>HYPERLINK("https://www.ckvt.cz/hotely/chorvatsko/severni-dalmacie/sv-filip-i-jakov/penzion-pikolo","Penzion PIKOLO")</f>
        <v>Penzion PIKOLO</v>
      </c>
      <c r="G672" s="166" t="s">
        <v>5</v>
      </c>
      <c r="H672" s="166" t="s">
        <v>136</v>
      </c>
      <c r="I672" s="166" t="s">
        <v>31</v>
      </c>
      <c r="J672" s="168">
        <f t="shared" si="452"/>
        <v>0.16685205784204671</v>
      </c>
      <c r="K672" s="169">
        <v>7490</v>
      </c>
      <c r="L672" s="70">
        <f t="shared" si="445"/>
        <v>9790</v>
      </c>
      <c r="M672" s="85" t="s">
        <v>99</v>
      </c>
      <c r="N672" s="86" t="s">
        <v>99</v>
      </c>
      <c r="O672" s="27">
        <v>8990</v>
      </c>
      <c r="P672" s="37">
        <f t="shared" si="453"/>
        <v>293.72549019607845</v>
      </c>
      <c r="Q672" s="38">
        <f t="shared" si="454"/>
        <v>1271.862795041603</v>
      </c>
      <c r="R672" s="38">
        <f t="shared" si="455"/>
        <v>1321.862795041603</v>
      </c>
      <c r="S672" s="18">
        <v>16.100000000000001</v>
      </c>
      <c r="U672" s="67">
        <v>8</v>
      </c>
      <c r="W672" s="23">
        <v>2300</v>
      </c>
      <c r="X672" s="23" t="s">
        <v>99</v>
      </c>
      <c r="Y672" s="23" t="s">
        <v>99</v>
      </c>
    </row>
    <row r="673" spans="1:25" hidden="1" x14ac:dyDescent="0.3">
      <c r="A673" s="162">
        <v>43659</v>
      </c>
      <c r="B673" s="163">
        <v>43666</v>
      </c>
      <c r="C673" s="164">
        <f t="shared" si="451"/>
        <v>7</v>
      </c>
      <c r="D673" s="165" t="s">
        <v>112</v>
      </c>
      <c r="E673" s="166" t="s">
        <v>25</v>
      </c>
      <c r="F673" s="167" t="str">
        <f>HYPERLINK("https://www.ckvt.cz/hotely/chorvatsko/severni-dalmacie/sv-filip-i-jakov/penzion-pikolo","Penzion PIKOLO")</f>
        <v>Penzion PIKOLO</v>
      </c>
      <c r="G673" s="166" t="s">
        <v>5</v>
      </c>
      <c r="H673" s="166" t="s">
        <v>136</v>
      </c>
      <c r="I673" s="166" t="s">
        <v>74</v>
      </c>
      <c r="J673" s="168">
        <f t="shared" si="452"/>
        <v>0.16685205784204671</v>
      </c>
      <c r="K673" s="169">
        <v>7490</v>
      </c>
      <c r="L673" s="70">
        <f t="shared" si="445"/>
        <v>9790</v>
      </c>
      <c r="M673" s="85" t="s">
        <v>99</v>
      </c>
      <c r="N673" s="86" t="s">
        <v>99</v>
      </c>
      <c r="O673" s="27">
        <v>8990</v>
      </c>
      <c r="P673" s="37">
        <f t="shared" si="453"/>
        <v>293.72549019607845</v>
      </c>
      <c r="Q673" s="38">
        <f t="shared" si="454"/>
        <v>1271.862795041603</v>
      </c>
      <c r="R673" s="38">
        <f t="shared" si="455"/>
        <v>1321.862795041603</v>
      </c>
      <c r="S673" s="18">
        <v>16.100000000000001</v>
      </c>
      <c r="U673" s="67">
        <v>0</v>
      </c>
      <c r="W673" s="23">
        <v>2300</v>
      </c>
      <c r="X673" s="23" t="s">
        <v>99</v>
      </c>
      <c r="Y673" s="23" t="s">
        <v>99</v>
      </c>
    </row>
    <row r="674" spans="1:25" x14ac:dyDescent="0.3">
      <c r="A674" s="156">
        <v>43659</v>
      </c>
      <c r="B674" s="51">
        <v>43666</v>
      </c>
      <c r="C674" s="33">
        <f t="shared" si="451"/>
        <v>7</v>
      </c>
      <c r="D674" s="64" t="s">
        <v>112</v>
      </c>
      <c r="E674" s="40" t="s">
        <v>23</v>
      </c>
      <c r="F674" s="154" t="str">
        <f>HYPERLINK("https://www.ckvt.cz/hotely/chorvatsko/stredni-dalmacie/promajna/pavilon-dukic-b-neptun-klub-promajna","Pavilony DUKIĆ B")</f>
        <v>Pavilony DUKIĆ B</v>
      </c>
      <c r="G674" s="40" t="s">
        <v>5</v>
      </c>
      <c r="H674" s="40" t="s">
        <v>136</v>
      </c>
      <c r="I674" s="40" t="s">
        <v>117</v>
      </c>
      <c r="J674" s="99">
        <f t="shared" si="452"/>
        <v>0.21074815595363539</v>
      </c>
      <c r="K674" s="210">
        <v>7490</v>
      </c>
      <c r="L674" s="34">
        <f t="shared" si="445"/>
        <v>9890</v>
      </c>
      <c r="M674" s="34">
        <f t="shared" ref="M674:M678" si="456">K674+X674</f>
        <v>13480</v>
      </c>
      <c r="N674" s="52">
        <f t="shared" ref="N674:N678" si="457">K674+Y674</f>
        <v>17480</v>
      </c>
      <c r="O674" s="27">
        <v>9490</v>
      </c>
      <c r="P674" s="37">
        <f t="shared" si="453"/>
        <v>293.72549019607845</v>
      </c>
      <c r="Q674" s="38">
        <f t="shared" si="454"/>
        <v>1271.862795041603</v>
      </c>
      <c r="R674" s="38">
        <f t="shared" si="455"/>
        <v>1321.862795041603</v>
      </c>
      <c r="S674" s="20">
        <v>20.100000000000001</v>
      </c>
      <c r="T674" s="65"/>
      <c r="U674" s="65" t="s">
        <v>126</v>
      </c>
      <c r="W674" s="23">
        <v>2400</v>
      </c>
      <c r="X674" s="23">
        <v>5990</v>
      </c>
      <c r="Y674" s="23">
        <v>9990</v>
      </c>
    </row>
    <row r="675" spans="1:25" hidden="1" x14ac:dyDescent="0.3">
      <c r="A675" s="177">
        <v>43659</v>
      </c>
      <c r="B675" s="163">
        <v>43666</v>
      </c>
      <c r="C675" s="164">
        <f t="shared" si="451"/>
        <v>7</v>
      </c>
      <c r="D675" s="165" t="s">
        <v>112</v>
      </c>
      <c r="E675" s="166" t="s">
        <v>23</v>
      </c>
      <c r="F675" s="167" t="str">
        <f>HYPERLINK("https://www.ckvt.cz/hotely/chorvatsko/stredni-dalmacie/promajna/pavilon-dukic-b-neptun-klub-promajna","Pavilony DUKIĆ B")</f>
        <v>Pavilony DUKIĆ B</v>
      </c>
      <c r="G675" s="166" t="s">
        <v>5</v>
      </c>
      <c r="H675" s="166" t="s">
        <v>136</v>
      </c>
      <c r="I675" s="166" t="s">
        <v>31</v>
      </c>
      <c r="J675" s="168">
        <f t="shared" si="452"/>
        <v>0.21074815595363539</v>
      </c>
      <c r="K675" s="169">
        <v>7490</v>
      </c>
      <c r="L675" s="70">
        <f t="shared" si="445"/>
        <v>9890</v>
      </c>
      <c r="M675" s="70">
        <f t="shared" si="456"/>
        <v>13480</v>
      </c>
      <c r="N675" s="87">
        <f t="shared" si="457"/>
        <v>17480</v>
      </c>
      <c r="O675" s="55">
        <v>9490</v>
      </c>
      <c r="P675" s="37">
        <f t="shared" si="453"/>
        <v>293.72549019607845</v>
      </c>
      <c r="Q675" s="38">
        <f t="shared" si="454"/>
        <v>1271.862795041603</v>
      </c>
      <c r="R675" s="38">
        <f t="shared" si="455"/>
        <v>1321.862795041603</v>
      </c>
      <c r="S675" s="20">
        <v>20.100000000000001</v>
      </c>
      <c r="T675" s="67"/>
      <c r="U675" s="67">
        <v>17</v>
      </c>
      <c r="W675" s="23">
        <v>2400</v>
      </c>
      <c r="X675" s="23">
        <v>5990</v>
      </c>
      <c r="Y675" s="23">
        <v>9990</v>
      </c>
    </row>
    <row r="676" spans="1:25" x14ac:dyDescent="0.3">
      <c r="A676" s="94">
        <v>43659</v>
      </c>
      <c r="B676" s="51">
        <v>43666</v>
      </c>
      <c r="C676" s="33">
        <f t="shared" si="451"/>
        <v>7</v>
      </c>
      <c r="D676" s="64" t="s">
        <v>112</v>
      </c>
      <c r="E676" s="40" t="s">
        <v>20</v>
      </c>
      <c r="F676" s="154" t="str">
        <f>HYPERLINK("https://www.ckvt.cz/hotely/chorvatsko/stredni-dalmacie/gradac/depandance-laguna-b","Depandance LAGUNA B")</f>
        <v>Depandance LAGUNA B</v>
      </c>
      <c r="G676" s="40" t="s">
        <v>29</v>
      </c>
      <c r="H676" s="40" t="s">
        <v>136</v>
      </c>
      <c r="I676" s="40" t="s">
        <v>117</v>
      </c>
      <c r="J676" s="99">
        <f t="shared" si="452"/>
        <v>5.8892815076560634E-2</v>
      </c>
      <c r="K676" s="210">
        <v>7990</v>
      </c>
      <c r="L676" s="34">
        <f t="shared" si="445"/>
        <v>10390</v>
      </c>
      <c r="M676" s="34">
        <f t="shared" si="456"/>
        <v>13980</v>
      </c>
      <c r="N676" s="52">
        <f t="shared" si="457"/>
        <v>17980</v>
      </c>
      <c r="O676" s="27">
        <v>8490</v>
      </c>
      <c r="P676" s="37">
        <f t="shared" si="453"/>
        <v>313.33333333333331</v>
      </c>
      <c r="Q676" s="38">
        <f t="shared" si="454"/>
        <v>1356.7668534555951</v>
      </c>
      <c r="R676" s="38">
        <f t="shared" si="455"/>
        <v>1406.7668534555951</v>
      </c>
      <c r="S676" s="20">
        <v>21.1</v>
      </c>
      <c r="T676" s="65"/>
      <c r="U676" s="65" t="s">
        <v>126</v>
      </c>
      <c r="V676" s="193"/>
      <c r="W676" s="23">
        <v>2400</v>
      </c>
      <c r="X676" s="23">
        <v>5990</v>
      </c>
      <c r="Y676" s="23">
        <v>9990</v>
      </c>
    </row>
    <row r="677" spans="1:25" hidden="1" x14ac:dyDescent="0.3">
      <c r="A677" s="162">
        <v>43659</v>
      </c>
      <c r="B677" s="163">
        <v>43666</v>
      </c>
      <c r="C677" s="164">
        <f t="shared" si="451"/>
        <v>7</v>
      </c>
      <c r="D677" s="165" t="s">
        <v>112</v>
      </c>
      <c r="E677" s="166" t="s">
        <v>20</v>
      </c>
      <c r="F677" s="167" t="str">
        <f>HYPERLINK("https://www.ckvt.cz/hotely/chorvatsko/stredni-dalmacie/gradac/depandance-laguna-b","Depandance LAGUNA B")</f>
        <v>Depandance LAGUNA B</v>
      </c>
      <c r="G677" s="166" t="s">
        <v>29</v>
      </c>
      <c r="H677" s="166" t="s">
        <v>136</v>
      </c>
      <c r="I677" s="166" t="s">
        <v>36</v>
      </c>
      <c r="J677" s="168">
        <f t="shared" si="452"/>
        <v>0.11123470522803114</v>
      </c>
      <c r="K677" s="169">
        <v>7990</v>
      </c>
      <c r="L677" s="70">
        <f t="shared" si="445"/>
        <v>10390</v>
      </c>
      <c r="M677" s="70">
        <f t="shared" si="456"/>
        <v>13980</v>
      </c>
      <c r="N677" s="87">
        <f t="shared" si="457"/>
        <v>17980</v>
      </c>
      <c r="O677" s="27">
        <v>8990</v>
      </c>
      <c r="P677" s="37">
        <f t="shared" si="453"/>
        <v>313.33333333333331</v>
      </c>
      <c r="Q677" s="38">
        <f t="shared" si="454"/>
        <v>1356.7668534555951</v>
      </c>
      <c r="R677" s="38">
        <f t="shared" si="455"/>
        <v>1406.7668534555951</v>
      </c>
      <c r="S677" s="20">
        <v>21.1</v>
      </c>
      <c r="T677" s="67"/>
      <c r="U677" s="67">
        <v>1</v>
      </c>
      <c r="V677" s="193" t="s">
        <v>144</v>
      </c>
      <c r="W677" s="23">
        <v>2400</v>
      </c>
      <c r="X677" s="23">
        <v>5990</v>
      </c>
      <c r="Y677" s="23">
        <v>9990</v>
      </c>
    </row>
    <row r="678" spans="1:25" hidden="1" x14ac:dyDescent="0.3">
      <c r="A678" s="162">
        <v>43659</v>
      </c>
      <c r="B678" s="163">
        <v>43666</v>
      </c>
      <c r="C678" s="164">
        <f t="shared" si="451"/>
        <v>7</v>
      </c>
      <c r="D678" s="165" t="s">
        <v>112</v>
      </c>
      <c r="E678" s="166" t="s">
        <v>20</v>
      </c>
      <c r="F678" s="167" t="str">
        <f>HYPERLINK("https://www.ckvt.cz/hotely/chorvatsko/stredni-dalmacie/gradac/depandance-laguna-b","Depandance LAGUNA B")</f>
        <v>Depandance LAGUNA B</v>
      </c>
      <c r="G678" s="166" t="s">
        <v>29</v>
      </c>
      <c r="H678" s="166" t="s">
        <v>136</v>
      </c>
      <c r="I678" s="166" t="s">
        <v>33</v>
      </c>
      <c r="J678" s="168">
        <f t="shared" si="452"/>
        <v>5.8892815076560634E-2</v>
      </c>
      <c r="K678" s="169">
        <v>7990</v>
      </c>
      <c r="L678" s="70">
        <f t="shared" si="445"/>
        <v>10390</v>
      </c>
      <c r="M678" s="70">
        <f t="shared" si="456"/>
        <v>13980</v>
      </c>
      <c r="N678" s="87">
        <f t="shared" si="457"/>
        <v>17980</v>
      </c>
      <c r="O678" s="27">
        <v>8490</v>
      </c>
      <c r="P678" s="37">
        <f t="shared" si="453"/>
        <v>313.33333333333331</v>
      </c>
      <c r="Q678" s="38">
        <f t="shared" si="454"/>
        <v>1356.7668534555951</v>
      </c>
      <c r="R678" s="38">
        <f t="shared" si="455"/>
        <v>1406.7668534555951</v>
      </c>
      <c r="S678" s="20">
        <v>21.2</v>
      </c>
      <c r="T678" s="67"/>
      <c r="U678" s="67">
        <v>5</v>
      </c>
      <c r="V678" s="193"/>
      <c r="W678" s="23">
        <v>2400</v>
      </c>
      <c r="X678" s="23">
        <v>5990</v>
      </c>
      <c r="Y678" s="23">
        <v>9990</v>
      </c>
    </row>
    <row r="679" spans="1:25" x14ac:dyDescent="0.3">
      <c r="A679" s="94">
        <v>43659</v>
      </c>
      <c r="B679" s="51">
        <v>43666</v>
      </c>
      <c r="C679" s="33">
        <f>B679-A679</f>
        <v>7</v>
      </c>
      <c r="D679" s="64" t="s">
        <v>112</v>
      </c>
      <c r="E679" s="40" t="s">
        <v>20</v>
      </c>
      <c r="F679" s="154" t="str">
        <f>HYPERLINK("https://www.ckvt.cz/hotely/chorvatsko/stredni-dalmacie/gradac/depandance-laguna-a","Depandance LAGUNA A")</f>
        <v>Depandance LAGUNA A</v>
      </c>
      <c r="G679" s="40" t="s">
        <v>29</v>
      </c>
      <c r="H679" s="40" t="s">
        <v>136</v>
      </c>
      <c r="I679" s="40" t="s">
        <v>117</v>
      </c>
      <c r="J679" s="99">
        <f>1-(K679/O679)</f>
        <v>0.11123470522803114</v>
      </c>
      <c r="K679" s="210">
        <v>7990</v>
      </c>
      <c r="L679" s="34">
        <f>K679+W679</f>
        <v>10390</v>
      </c>
      <c r="M679" s="34">
        <f>K679+X679</f>
        <v>13980</v>
      </c>
      <c r="N679" s="52">
        <f>K679+Y679</f>
        <v>17980</v>
      </c>
      <c r="O679" s="27">
        <v>8990</v>
      </c>
      <c r="P679" s="37">
        <f>K679/25.5</f>
        <v>313.33333333333331</v>
      </c>
      <c r="Q679" s="38">
        <f>K679/5.889</f>
        <v>1356.7668534555951</v>
      </c>
      <c r="R679" s="38">
        <f>(C679+1)*6.25+Q679</f>
        <v>1406.7668534555951</v>
      </c>
      <c r="S679" s="20">
        <v>23.1</v>
      </c>
      <c r="T679" s="65"/>
      <c r="U679" s="65" t="s">
        <v>126</v>
      </c>
      <c r="W679" s="23">
        <v>2400</v>
      </c>
      <c r="X679" s="23">
        <v>5990</v>
      </c>
      <c r="Y679" s="23">
        <v>9990</v>
      </c>
    </row>
    <row r="680" spans="1:25" hidden="1" x14ac:dyDescent="0.3">
      <c r="A680" s="162">
        <v>43659</v>
      </c>
      <c r="B680" s="163">
        <v>43666</v>
      </c>
      <c r="C680" s="164">
        <f>B680-A680</f>
        <v>7</v>
      </c>
      <c r="D680" s="165" t="s">
        <v>112</v>
      </c>
      <c r="E680" s="166" t="s">
        <v>20</v>
      </c>
      <c r="F680" s="167" t="str">
        <f>HYPERLINK("https://www.ckvt.cz/hotely/chorvatsko/stredni-dalmacie/gradac/depandance-laguna-a","Depandance LAGUNA A")</f>
        <v>Depandance LAGUNA A</v>
      </c>
      <c r="G680" s="166" t="s">
        <v>29</v>
      </c>
      <c r="H680" s="166" t="s">
        <v>136</v>
      </c>
      <c r="I680" s="166" t="s">
        <v>33</v>
      </c>
      <c r="J680" s="168">
        <f>1-(K680/O680)</f>
        <v>0.11123470522803114</v>
      </c>
      <c r="K680" s="169">
        <v>7990</v>
      </c>
      <c r="L680" s="70">
        <f>K680+W680</f>
        <v>10390</v>
      </c>
      <c r="M680" s="70">
        <f>K680+X680</f>
        <v>13980</v>
      </c>
      <c r="N680" s="87">
        <f>K680+Y680</f>
        <v>17980</v>
      </c>
      <c r="O680" s="27">
        <v>8990</v>
      </c>
      <c r="P680" s="37">
        <f>K680/25.5</f>
        <v>313.33333333333331</v>
      </c>
      <c r="Q680" s="38">
        <f>K680/5.889</f>
        <v>1356.7668534555951</v>
      </c>
      <c r="R680" s="38">
        <f>(C680+1)*6.25+Q680</f>
        <v>1406.7668534555951</v>
      </c>
      <c r="S680" s="20">
        <v>23.1</v>
      </c>
      <c r="T680" s="67"/>
      <c r="U680" s="67">
        <v>2</v>
      </c>
      <c r="V680" s="193" t="s">
        <v>143</v>
      </c>
      <c r="W680" s="23">
        <v>2400</v>
      </c>
      <c r="X680" s="23">
        <v>5990</v>
      </c>
      <c r="Y680" s="23">
        <v>9990</v>
      </c>
    </row>
    <row r="681" spans="1:25" hidden="1" x14ac:dyDescent="0.3">
      <c r="A681" s="162">
        <v>43659</v>
      </c>
      <c r="B681" s="163">
        <v>43666</v>
      </c>
      <c r="C681" s="164">
        <f>B681-A681</f>
        <v>7</v>
      </c>
      <c r="D681" s="165" t="s">
        <v>112</v>
      </c>
      <c r="E681" s="166" t="s">
        <v>20</v>
      </c>
      <c r="F681" s="167" t="str">
        <f>HYPERLINK("https://www.ckvt.cz/hotely/chorvatsko/stredni-dalmacie/gradac/depandance-laguna-a","Depandance LAGUNA A")</f>
        <v>Depandance LAGUNA A</v>
      </c>
      <c r="G681" s="166" t="s">
        <v>29</v>
      </c>
      <c r="H681" s="166" t="s">
        <v>136</v>
      </c>
      <c r="I681" s="166" t="s">
        <v>32</v>
      </c>
      <c r="J681" s="168">
        <f>1-(K681/O681)</f>
        <v>0.15806111696522651</v>
      </c>
      <c r="K681" s="169">
        <v>7990</v>
      </c>
      <c r="L681" s="70">
        <f>K681+W681</f>
        <v>10390</v>
      </c>
      <c r="M681" s="70">
        <f>K681+X681</f>
        <v>13980</v>
      </c>
      <c r="N681" s="87">
        <f>K681+Y681</f>
        <v>17980</v>
      </c>
      <c r="O681" s="27">
        <v>9490</v>
      </c>
      <c r="P681" s="37">
        <f>K681/25.5</f>
        <v>313.33333333333331</v>
      </c>
      <c r="Q681" s="38">
        <f>K681/5.889</f>
        <v>1356.7668534555951</v>
      </c>
      <c r="R681" s="38">
        <f>(C681+1)*6.25+Q681</f>
        <v>1406.7668534555951</v>
      </c>
      <c r="S681" s="20">
        <v>23.2</v>
      </c>
      <c r="T681" s="67"/>
      <c r="U681" s="67">
        <v>7</v>
      </c>
      <c r="V681" s="193"/>
      <c r="W681" s="23">
        <v>2400</v>
      </c>
      <c r="X681" s="23">
        <v>5990</v>
      </c>
      <c r="Y681" s="23">
        <v>9990</v>
      </c>
    </row>
    <row r="682" spans="1:25" x14ac:dyDescent="0.3">
      <c r="A682" s="94">
        <v>43659</v>
      </c>
      <c r="B682" s="51">
        <v>43666</v>
      </c>
      <c r="C682" s="33">
        <f t="shared" ref="C682:C711" si="458">B682-A682</f>
        <v>7</v>
      </c>
      <c r="D682" s="64" t="s">
        <v>112</v>
      </c>
      <c r="E682" s="40" t="s">
        <v>19</v>
      </c>
      <c r="F682" s="154" t="str">
        <f>HYPERLINK("https://www.ckvt.cz/apartmany/chorvatsko/stredni-dalmacie/brist/vila-marko","Vila MARKO")</f>
        <v>Vila MARKO</v>
      </c>
      <c r="G682" s="40" t="s">
        <v>5</v>
      </c>
      <c r="H682" s="40" t="s">
        <v>136</v>
      </c>
      <c r="I682" s="40" t="s">
        <v>117</v>
      </c>
      <c r="J682" s="99">
        <f t="shared" ref="J682:J711" si="459">1-(K682/O682)</f>
        <v>0.15806111696522651</v>
      </c>
      <c r="K682" s="210">
        <v>7990</v>
      </c>
      <c r="L682" s="34">
        <f t="shared" ref="L682:L751" si="460">K682+W682</f>
        <v>10390</v>
      </c>
      <c r="M682" s="34">
        <f t="shared" ref="M682:M754" si="461">K682+X682</f>
        <v>13980</v>
      </c>
      <c r="N682" s="52">
        <f t="shared" ref="N682:N754" si="462">K682+Y682</f>
        <v>17980</v>
      </c>
      <c r="O682" s="27">
        <v>9490</v>
      </c>
      <c r="P682" s="37">
        <f t="shared" ref="P682:P711" si="463">K682/25.5</f>
        <v>313.33333333333331</v>
      </c>
      <c r="Q682" s="38">
        <f t="shared" ref="Q682:Q711" si="464">K682/5.889</f>
        <v>1356.7668534555951</v>
      </c>
      <c r="R682" s="38">
        <f t="shared" ref="R682:R711" si="465">(C682+1)*6.25+Q682</f>
        <v>1406.7668534555951</v>
      </c>
      <c r="S682" s="18">
        <v>22.1</v>
      </c>
      <c r="T682" s="194"/>
      <c r="U682" s="215" t="s">
        <v>126</v>
      </c>
      <c r="V682" s="192"/>
      <c r="W682" s="23">
        <v>2400</v>
      </c>
      <c r="X682" s="23">
        <v>5990</v>
      </c>
      <c r="Y682" s="23">
        <v>9990</v>
      </c>
    </row>
    <row r="683" spans="1:25" hidden="1" x14ac:dyDescent="0.3">
      <c r="A683" s="162">
        <v>43659</v>
      </c>
      <c r="B683" s="163">
        <v>43666</v>
      </c>
      <c r="C683" s="164">
        <f t="shared" si="458"/>
        <v>7</v>
      </c>
      <c r="D683" s="165" t="s">
        <v>112</v>
      </c>
      <c r="E683" s="166" t="s">
        <v>19</v>
      </c>
      <c r="F683" s="167" t="str">
        <f>HYPERLINK("https://www.ckvt.cz/apartmany/chorvatsko/stredni-dalmacie/brist/vila-marko","Vila MARKO")</f>
        <v>Vila MARKO</v>
      </c>
      <c r="G683" s="166" t="s">
        <v>5</v>
      </c>
      <c r="H683" s="166" t="s">
        <v>136</v>
      </c>
      <c r="I683" s="166" t="s">
        <v>37</v>
      </c>
      <c r="J683" s="168">
        <f t="shared" si="459"/>
        <v>0.15806111696522651</v>
      </c>
      <c r="K683" s="169">
        <v>7990</v>
      </c>
      <c r="L683" s="70">
        <f t="shared" si="460"/>
        <v>10390</v>
      </c>
      <c r="M683" s="70">
        <f t="shared" si="461"/>
        <v>13980</v>
      </c>
      <c r="N683" s="87">
        <f t="shared" si="462"/>
        <v>17980</v>
      </c>
      <c r="O683" s="27">
        <v>9490</v>
      </c>
      <c r="P683" s="37">
        <f t="shared" si="463"/>
        <v>313.33333333333331</v>
      </c>
      <c r="Q683" s="38">
        <f t="shared" si="464"/>
        <v>1356.7668534555951</v>
      </c>
      <c r="R683" s="38">
        <f t="shared" si="465"/>
        <v>1406.7668534555951</v>
      </c>
      <c r="S683" s="18">
        <v>22.1</v>
      </c>
      <c r="T683" s="193"/>
      <c r="U683" s="216">
        <v>1</v>
      </c>
      <c r="W683" s="23">
        <v>2400</v>
      </c>
      <c r="X683" s="23">
        <v>5990</v>
      </c>
      <c r="Y683" s="23">
        <v>9990</v>
      </c>
    </row>
    <row r="684" spans="1:25" hidden="1" x14ac:dyDescent="0.3">
      <c r="A684" s="162">
        <v>43659</v>
      </c>
      <c r="B684" s="163">
        <v>43666</v>
      </c>
      <c r="C684" s="164">
        <f t="shared" si="458"/>
        <v>7</v>
      </c>
      <c r="D684" s="165" t="s">
        <v>112</v>
      </c>
      <c r="E684" s="166" t="s">
        <v>19</v>
      </c>
      <c r="F684" s="167" t="str">
        <f>HYPERLINK("https://www.ckvt.cz/apartmany/chorvatsko/stredni-dalmacie/brist/vila-marko","Vila MARKO")</f>
        <v>Vila MARKO</v>
      </c>
      <c r="G684" s="166" t="s">
        <v>5</v>
      </c>
      <c r="H684" s="166" t="s">
        <v>136</v>
      </c>
      <c r="I684" s="166" t="s">
        <v>39</v>
      </c>
      <c r="J684" s="168">
        <f t="shared" si="459"/>
        <v>0.15806111696522651</v>
      </c>
      <c r="K684" s="169">
        <v>7990</v>
      </c>
      <c r="L684" s="70">
        <f t="shared" si="460"/>
        <v>10390</v>
      </c>
      <c r="M684" s="70">
        <f t="shared" si="461"/>
        <v>13980</v>
      </c>
      <c r="N684" s="87">
        <f t="shared" si="462"/>
        <v>17980</v>
      </c>
      <c r="O684" s="27">
        <v>9490</v>
      </c>
      <c r="P684" s="37">
        <f t="shared" si="463"/>
        <v>313.33333333333331</v>
      </c>
      <c r="Q684" s="38">
        <f t="shared" si="464"/>
        <v>1356.7668534555951</v>
      </c>
      <c r="R684" s="38">
        <f t="shared" si="465"/>
        <v>1406.7668534555951</v>
      </c>
      <c r="S684" s="18">
        <v>22.2</v>
      </c>
      <c r="T684" s="193"/>
      <c r="U684" s="216">
        <v>0</v>
      </c>
      <c r="W684" s="23">
        <v>2400</v>
      </c>
      <c r="X684" s="23">
        <v>5990</v>
      </c>
      <c r="Y684" s="23">
        <v>9990</v>
      </c>
    </row>
    <row r="685" spans="1:25" hidden="1" x14ac:dyDescent="0.3">
      <c r="A685" s="162">
        <v>43659</v>
      </c>
      <c r="B685" s="163">
        <v>43666</v>
      </c>
      <c r="C685" s="164">
        <f t="shared" si="458"/>
        <v>7</v>
      </c>
      <c r="D685" s="165" t="s">
        <v>112</v>
      </c>
      <c r="E685" s="166" t="s">
        <v>19</v>
      </c>
      <c r="F685" s="167" t="str">
        <f>HYPERLINK("https://www.ckvt.cz/apartmany/chorvatsko/stredni-dalmacie/brist/vila-marko","Vila MARKO")</f>
        <v>Vila MARKO</v>
      </c>
      <c r="G685" s="166" t="s">
        <v>5</v>
      </c>
      <c r="H685" s="166" t="s">
        <v>136</v>
      </c>
      <c r="I685" s="166" t="s">
        <v>38</v>
      </c>
      <c r="J685" s="168">
        <f t="shared" si="459"/>
        <v>0.13278855975485193</v>
      </c>
      <c r="K685" s="169">
        <v>8490</v>
      </c>
      <c r="L685" s="70">
        <f t="shared" si="460"/>
        <v>10890</v>
      </c>
      <c r="M685" s="70">
        <f t="shared" si="461"/>
        <v>14480</v>
      </c>
      <c r="N685" s="87">
        <f t="shared" si="462"/>
        <v>18480</v>
      </c>
      <c r="O685" s="27">
        <v>9790</v>
      </c>
      <c r="P685" s="37">
        <f t="shared" si="463"/>
        <v>332.94117647058823</v>
      </c>
      <c r="Q685" s="38">
        <f t="shared" si="464"/>
        <v>1441.6709118695874</v>
      </c>
      <c r="R685" s="38">
        <f t="shared" si="465"/>
        <v>1491.6709118695874</v>
      </c>
      <c r="S685" s="18">
        <v>22.3</v>
      </c>
      <c r="T685" s="23"/>
      <c r="U685" s="22">
        <v>0</v>
      </c>
      <c r="W685" s="23">
        <v>2400</v>
      </c>
      <c r="X685" s="23">
        <v>5990</v>
      </c>
      <c r="Y685" s="23">
        <v>9990</v>
      </c>
    </row>
    <row r="686" spans="1:25" x14ac:dyDescent="0.3">
      <c r="A686" s="156">
        <v>43659</v>
      </c>
      <c r="B686" s="51">
        <v>43666</v>
      </c>
      <c r="C686" s="33">
        <f t="shared" si="458"/>
        <v>7</v>
      </c>
      <c r="D686" s="64" t="s">
        <v>112</v>
      </c>
      <c r="E686" s="40" t="s">
        <v>18</v>
      </c>
      <c r="F686" s="154" t="str">
        <f t="shared" ref="F686:F691" si="466">HYPERLINK("https://www.ckvt.cz/hotely/chorvatsko/stredni-dalmacie/makarska/hotel-rivijera","Hotel RIVIJERA")</f>
        <v>Hotel RIVIJERA</v>
      </c>
      <c r="G686" s="40" t="s">
        <v>29</v>
      </c>
      <c r="H686" s="40" t="s">
        <v>136</v>
      </c>
      <c r="I686" s="40" t="s">
        <v>117</v>
      </c>
      <c r="J686" s="99">
        <f t="shared" si="459"/>
        <v>0.19065776930409917</v>
      </c>
      <c r="K686" s="210">
        <v>8490</v>
      </c>
      <c r="L686" s="34">
        <f t="shared" si="460"/>
        <v>10890</v>
      </c>
      <c r="M686" s="34">
        <f t="shared" si="461"/>
        <v>14480</v>
      </c>
      <c r="N686" s="52">
        <f t="shared" si="462"/>
        <v>18480</v>
      </c>
      <c r="O686" s="27">
        <v>10490</v>
      </c>
      <c r="P686" s="37">
        <f t="shared" si="463"/>
        <v>332.94117647058823</v>
      </c>
      <c r="Q686" s="38">
        <f t="shared" si="464"/>
        <v>1441.6709118695874</v>
      </c>
      <c r="R686" s="38">
        <f t="shared" si="465"/>
        <v>1491.6709118695874</v>
      </c>
      <c r="S686" s="20">
        <v>27.1</v>
      </c>
      <c r="T686" s="65"/>
      <c r="U686" s="65" t="s">
        <v>126</v>
      </c>
      <c r="W686" s="23">
        <v>2400</v>
      </c>
      <c r="X686" s="23">
        <v>5990</v>
      </c>
      <c r="Y686" s="23">
        <v>9990</v>
      </c>
    </row>
    <row r="687" spans="1:25" hidden="1" x14ac:dyDescent="0.3">
      <c r="A687" s="177">
        <v>43659</v>
      </c>
      <c r="B687" s="163">
        <v>43666</v>
      </c>
      <c r="C687" s="164">
        <f t="shared" si="458"/>
        <v>7</v>
      </c>
      <c r="D687" s="165" t="s">
        <v>112</v>
      </c>
      <c r="E687" s="166" t="s">
        <v>18</v>
      </c>
      <c r="F687" s="167" t="str">
        <f t="shared" si="466"/>
        <v>Hotel RIVIJERA</v>
      </c>
      <c r="G687" s="166" t="s">
        <v>29</v>
      </c>
      <c r="H687" s="166" t="s">
        <v>136</v>
      </c>
      <c r="I687" s="166" t="s">
        <v>40</v>
      </c>
      <c r="J687" s="168">
        <f t="shared" si="459"/>
        <v>0.19065776930409917</v>
      </c>
      <c r="K687" s="169">
        <v>8490</v>
      </c>
      <c r="L687" s="70">
        <f t="shared" si="460"/>
        <v>10890</v>
      </c>
      <c r="M687" s="70">
        <f t="shared" si="461"/>
        <v>14480</v>
      </c>
      <c r="N687" s="87">
        <f t="shared" si="462"/>
        <v>18480</v>
      </c>
      <c r="O687" s="27">
        <v>10490</v>
      </c>
      <c r="P687" s="37">
        <f t="shared" si="463"/>
        <v>332.94117647058823</v>
      </c>
      <c r="Q687" s="38">
        <f t="shared" si="464"/>
        <v>1441.6709118695874</v>
      </c>
      <c r="R687" s="38">
        <f t="shared" si="465"/>
        <v>1491.6709118695874</v>
      </c>
      <c r="S687" s="20">
        <v>27.1</v>
      </c>
      <c r="T687" s="23"/>
      <c r="U687" s="22">
        <v>14</v>
      </c>
      <c r="V687" s="23">
        <v>8690</v>
      </c>
      <c r="W687" s="23">
        <v>2400</v>
      </c>
      <c r="X687" s="23">
        <v>5990</v>
      </c>
      <c r="Y687" s="23">
        <v>9990</v>
      </c>
    </row>
    <row r="688" spans="1:25" hidden="1" x14ac:dyDescent="0.3">
      <c r="A688" s="177">
        <v>43659</v>
      </c>
      <c r="B688" s="163">
        <v>43666</v>
      </c>
      <c r="C688" s="164">
        <f t="shared" si="458"/>
        <v>7</v>
      </c>
      <c r="D688" s="165" t="s">
        <v>112</v>
      </c>
      <c r="E688" s="166" t="s">
        <v>18</v>
      </c>
      <c r="F688" s="167" t="str">
        <f t="shared" si="466"/>
        <v>Hotel RIVIJERA</v>
      </c>
      <c r="G688" s="166" t="s">
        <v>29</v>
      </c>
      <c r="H688" s="166" t="s">
        <v>136</v>
      </c>
      <c r="I688" s="166" t="s">
        <v>33</v>
      </c>
      <c r="J688" s="168">
        <f t="shared" si="459"/>
        <v>0.19065776930409917</v>
      </c>
      <c r="K688" s="169">
        <v>8490</v>
      </c>
      <c r="L688" s="70">
        <f t="shared" si="460"/>
        <v>10890</v>
      </c>
      <c r="M688" s="70">
        <f t="shared" si="461"/>
        <v>14480</v>
      </c>
      <c r="N688" s="87">
        <f t="shared" si="462"/>
        <v>18480</v>
      </c>
      <c r="O688" s="27">
        <v>10490</v>
      </c>
      <c r="P688" s="37">
        <f t="shared" si="463"/>
        <v>332.94117647058823</v>
      </c>
      <c r="Q688" s="38">
        <f t="shared" si="464"/>
        <v>1441.6709118695874</v>
      </c>
      <c r="R688" s="38">
        <f t="shared" si="465"/>
        <v>1491.6709118695874</v>
      </c>
      <c r="S688" s="20">
        <v>27.2</v>
      </c>
      <c r="T688" s="23"/>
      <c r="U688" s="22">
        <v>11</v>
      </c>
      <c r="W688" s="23">
        <v>2400</v>
      </c>
      <c r="X688" s="23">
        <v>5990</v>
      </c>
      <c r="Y688" s="23">
        <v>9990</v>
      </c>
    </row>
    <row r="689" spans="1:26" hidden="1" x14ac:dyDescent="0.3">
      <c r="A689" s="177">
        <v>43659</v>
      </c>
      <c r="B689" s="163">
        <v>43666</v>
      </c>
      <c r="C689" s="164">
        <f t="shared" si="458"/>
        <v>7</v>
      </c>
      <c r="D689" s="165" t="s">
        <v>112</v>
      </c>
      <c r="E689" s="166" t="s">
        <v>18</v>
      </c>
      <c r="F689" s="167" t="str">
        <f t="shared" si="466"/>
        <v>Hotel RIVIJERA</v>
      </c>
      <c r="G689" s="166" t="s">
        <v>29</v>
      </c>
      <c r="H689" s="166" t="s">
        <v>136</v>
      </c>
      <c r="I689" s="166" t="s">
        <v>108</v>
      </c>
      <c r="J689" s="168">
        <f t="shared" si="459"/>
        <v>0.18198362147406733</v>
      </c>
      <c r="K689" s="169">
        <v>8990</v>
      </c>
      <c r="L689" s="70">
        <f t="shared" si="460"/>
        <v>11390</v>
      </c>
      <c r="M689" s="70">
        <f t="shared" si="461"/>
        <v>14980</v>
      </c>
      <c r="N689" s="87">
        <f t="shared" si="462"/>
        <v>18980</v>
      </c>
      <c r="O689" s="27">
        <v>10990</v>
      </c>
      <c r="P689" s="37">
        <f t="shared" si="463"/>
        <v>352.54901960784315</v>
      </c>
      <c r="Q689" s="38">
        <f t="shared" si="464"/>
        <v>1526.5749702835794</v>
      </c>
      <c r="R689" s="38">
        <f t="shared" si="465"/>
        <v>1576.5749702835794</v>
      </c>
      <c r="S689" s="20">
        <v>27.3</v>
      </c>
      <c r="T689" s="23"/>
      <c r="U689" s="22">
        <v>13</v>
      </c>
      <c r="W689" s="23">
        <v>2400</v>
      </c>
      <c r="X689" s="23">
        <v>5990</v>
      </c>
      <c r="Y689" s="23">
        <v>9990</v>
      </c>
    </row>
    <row r="690" spans="1:26" hidden="1" x14ac:dyDescent="0.3">
      <c r="A690" s="177">
        <v>43659</v>
      </c>
      <c r="B690" s="163">
        <v>43666</v>
      </c>
      <c r="C690" s="164">
        <f t="shared" si="458"/>
        <v>7</v>
      </c>
      <c r="D690" s="165" t="s">
        <v>112</v>
      </c>
      <c r="E690" s="166" t="s">
        <v>18</v>
      </c>
      <c r="F690" s="167" t="str">
        <f t="shared" si="466"/>
        <v>Hotel RIVIJERA</v>
      </c>
      <c r="G690" s="166" t="s">
        <v>29</v>
      </c>
      <c r="H690" s="166" t="s">
        <v>136</v>
      </c>
      <c r="I690" s="166" t="s">
        <v>42</v>
      </c>
      <c r="J690" s="168">
        <f t="shared" si="459"/>
        <v>8.3402835696413713E-2</v>
      </c>
      <c r="K690" s="169">
        <v>10990</v>
      </c>
      <c r="L690" s="70">
        <f t="shared" si="460"/>
        <v>13390</v>
      </c>
      <c r="M690" s="70">
        <f t="shared" si="461"/>
        <v>16980</v>
      </c>
      <c r="N690" s="87">
        <f t="shared" si="462"/>
        <v>20980</v>
      </c>
      <c r="O690" s="27">
        <v>11990</v>
      </c>
      <c r="P690" s="37">
        <f t="shared" si="463"/>
        <v>430.98039215686276</v>
      </c>
      <c r="Q690" s="38">
        <f t="shared" si="464"/>
        <v>1866.1912039395481</v>
      </c>
      <c r="R690" s="38">
        <f t="shared" si="465"/>
        <v>1916.1912039395481</v>
      </c>
      <c r="S690" s="20">
        <v>27.4</v>
      </c>
      <c r="T690" s="23"/>
      <c r="U690" s="22">
        <v>0</v>
      </c>
      <c r="W690" s="23">
        <v>2400</v>
      </c>
      <c r="X690" s="23">
        <v>5990</v>
      </c>
      <c r="Y690" s="23">
        <v>9990</v>
      </c>
    </row>
    <row r="691" spans="1:26" customFormat="1" hidden="1" x14ac:dyDescent="0.3">
      <c r="A691" s="178">
        <v>43659</v>
      </c>
      <c r="B691" s="171">
        <v>43666</v>
      </c>
      <c r="C691" s="172">
        <f t="shared" si="458"/>
        <v>7</v>
      </c>
      <c r="D691" s="173" t="s">
        <v>112</v>
      </c>
      <c r="E691" s="174" t="s">
        <v>18</v>
      </c>
      <c r="F691" s="175" t="str">
        <f t="shared" si="466"/>
        <v>Hotel RIVIJERA</v>
      </c>
      <c r="G691" s="174" t="s">
        <v>29</v>
      </c>
      <c r="H691" s="174" t="s">
        <v>136</v>
      </c>
      <c r="I691" s="174" t="s">
        <v>41</v>
      </c>
      <c r="J691" s="176">
        <f t="shared" si="459"/>
        <v>8.0064051240992806E-2</v>
      </c>
      <c r="K691" s="212">
        <v>11490</v>
      </c>
      <c r="L691" s="79">
        <f t="shared" si="460"/>
        <v>13890</v>
      </c>
      <c r="M691" s="79">
        <f t="shared" si="461"/>
        <v>17480</v>
      </c>
      <c r="N691" s="88">
        <f t="shared" si="462"/>
        <v>21480</v>
      </c>
      <c r="O691" s="3">
        <v>12490</v>
      </c>
      <c r="P691" s="6">
        <f t="shared" si="463"/>
        <v>450.58823529411762</v>
      </c>
      <c r="Q691" s="7">
        <f t="shared" si="464"/>
        <v>1951.0952623535404</v>
      </c>
      <c r="R691" s="38">
        <f t="shared" si="465"/>
        <v>2001.0952623535404</v>
      </c>
      <c r="S691" s="20">
        <v>27.5</v>
      </c>
      <c r="T691" s="23"/>
      <c r="U691" s="22">
        <v>0</v>
      </c>
      <c r="V691" s="23"/>
      <c r="W691">
        <v>2400</v>
      </c>
      <c r="X691" s="23">
        <v>5990</v>
      </c>
      <c r="Y691" s="23">
        <v>9990</v>
      </c>
      <c r="Z691" s="23"/>
    </row>
    <row r="692" spans="1:26" x14ac:dyDescent="0.3">
      <c r="A692" s="94">
        <v>43659</v>
      </c>
      <c r="B692" s="51">
        <v>43666</v>
      </c>
      <c r="C692" s="33">
        <f>B692-A692</f>
        <v>7</v>
      </c>
      <c r="D692" s="64" t="s">
        <v>112</v>
      </c>
      <c r="E692" s="40" t="s">
        <v>19</v>
      </c>
      <c r="F692" s="154" t="str">
        <f>HYPERLINK("https://www.ckvt.cz/hotely/chorvatsko/stredni-dalmacie/brist/hotel-riva","Hotel RIVA")</f>
        <v>Hotel RIVA</v>
      </c>
      <c r="G692" s="40" t="s">
        <v>5</v>
      </c>
      <c r="H692" s="40" t="s">
        <v>136</v>
      </c>
      <c r="I692" s="40" t="s">
        <v>117</v>
      </c>
      <c r="J692" s="99">
        <f>1-(K692/O692)</f>
        <v>0.22747952684258421</v>
      </c>
      <c r="K692" s="210">
        <v>8490</v>
      </c>
      <c r="L692" s="34">
        <f>K692+W692</f>
        <v>10890</v>
      </c>
      <c r="M692" s="34">
        <f>K692+X692</f>
        <v>14480</v>
      </c>
      <c r="N692" s="52">
        <f>K692+Y692</f>
        <v>18480</v>
      </c>
      <c r="O692" s="27">
        <v>10990</v>
      </c>
      <c r="P692" s="37">
        <f>K692/25.5</f>
        <v>332.94117647058823</v>
      </c>
      <c r="Q692" s="38">
        <f>K692/5.889</f>
        <v>1441.6709118695874</v>
      </c>
      <c r="R692" s="38">
        <f>(C692+1)*6.25+Q692</f>
        <v>1491.6709118695874</v>
      </c>
      <c r="S692" s="18">
        <v>24.1</v>
      </c>
      <c r="T692" s="65"/>
      <c r="U692" s="65" t="s">
        <v>126</v>
      </c>
      <c r="W692" s="23">
        <v>2400</v>
      </c>
      <c r="X692" s="23">
        <v>5990</v>
      </c>
      <c r="Y692" s="23">
        <v>9990</v>
      </c>
    </row>
    <row r="693" spans="1:26" hidden="1" x14ac:dyDescent="0.3">
      <c r="A693" s="162">
        <v>43659</v>
      </c>
      <c r="B693" s="163">
        <v>43666</v>
      </c>
      <c r="C693" s="164">
        <f>B693-A693</f>
        <v>7</v>
      </c>
      <c r="D693" s="165" t="s">
        <v>112</v>
      </c>
      <c r="E693" s="166" t="s">
        <v>19</v>
      </c>
      <c r="F693" s="167" t="str">
        <f>HYPERLINK("https://www.ckvt.cz/hotely/chorvatsko/stredni-dalmacie/brist/hotel-riva","Hotel RIVA")</f>
        <v>Hotel RIVA</v>
      </c>
      <c r="G693" s="166" t="s">
        <v>5</v>
      </c>
      <c r="H693" s="166" t="s">
        <v>136</v>
      </c>
      <c r="I693" s="166" t="s">
        <v>89</v>
      </c>
      <c r="J693" s="168">
        <f>1-(K693/O693)</f>
        <v>0.22747952684258421</v>
      </c>
      <c r="K693" s="169">
        <v>8490</v>
      </c>
      <c r="L693" s="70">
        <f>K693+W693</f>
        <v>10890</v>
      </c>
      <c r="M693" s="70">
        <f>K693+X693</f>
        <v>14480</v>
      </c>
      <c r="N693" s="87">
        <f>K693+Y693</f>
        <v>18480</v>
      </c>
      <c r="O693" s="27">
        <v>10990</v>
      </c>
      <c r="P693" s="37">
        <f>K693/25.5</f>
        <v>332.94117647058823</v>
      </c>
      <c r="Q693" s="38">
        <f>K693/5.889</f>
        <v>1441.6709118695874</v>
      </c>
      <c r="R693" s="38">
        <f>(C693+1)*6.25+Q693</f>
        <v>1491.6709118695874</v>
      </c>
      <c r="S693" s="18">
        <v>24.1</v>
      </c>
      <c r="U693" s="67">
        <v>1</v>
      </c>
      <c r="W693" s="23">
        <v>2400</v>
      </c>
      <c r="X693" s="23">
        <v>5990</v>
      </c>
      <c r="Y693" s="23">
        <v>9990</v>
      </c>
    </row>
    <row r="694" spans="1:26" customFormat="1" hidden="1" x14ac:dyDescent="0.3">
      <c r="A694" s="170">
        <v>43659</v>
      </c>
      <c r="B694" s="171">
        <v>43666</v>
      </c>
      <c r="C694" s="172">
        <f>B694-A694</f>
        <v>7</v>
      </c>
      <c r="D694" s="173" t="s">
        <v>112</v>
      </c>
      <c r="E694" s="174" t="s">
        <v>19</v>
      </c>
      <c r="F694" s="175" t="str">
        <f>HYPERLINK("https://www.ckvt.cz/hotely/chorvatsko/stredni-dalmacie/brist/hotel-riva","Hotel RIVA")</f>
        <v>Hotel RIVA</v>
      </c>
      <c r="G694" s="174" t="s">
        <v>5</v>
      </c>
      <c r="H694" s="174" t="s">
        <v>136</v>
      </c>
      <c r="I694" s="174" t="s">
        <v>69</v>
      </c>
      <c r="J694" s="176">
        <f>1-(K694/O694)</f>
        <v>0.29190992493744783</v>
      </c>
      <c r="K694" s="212">
        <v>8490</v>
      </c>
      <c r="L694" s="79">
        <f>K694+W694</f>
        <v>10890</v>
      </c>
      <c r="M694" s="79">
        <f>K694+X694</f>
        <v>14480</v>
      </c>
      <c r="N694" s="88">
        <f>K694+Y694</f>
        <v>18480</v>
      </c>
      <c r="O694" s="3">
        <v>11990</v>
      </c>
      <c r="P694" s="6">
        <f>K694/25.5</f>
        <v>332.94117647058823</v>
      </c>
      <c r="Q694" s="7">
        <f>K694/5.889</f>
        <v>1441.6709118695874</v>
      </c>
      <c r="R694" s="38">
        <f>(C694+1)*6.25+Q694</f>
        <v>1491.6709118695874</v>
      </c>
      <c r="S694" s="18">
        <v>24.2</v>
      </c>
      <c r="T694" s="69"/>
      <c r="U694" s="68">
        <v>1</v>
      </c>
      <c r="W694">
        <v>2400</v>
      </c>
      <c r="X694" s="23">
        <v>5990</v>
      </c>
      <c r="Y694" s="23">
        <v>9990</v>
      </c>
      <c r="Z694" s="23"/>
    </row>
    <row r="695" spans="1:26" hidden="1" x14ac:dyDescent="0.3">
      <c r="A695" s="162">
        <v>43659</v>
      </c>
      <c r="B695" s="163">
        <v>43666</v>
      </c>
      <c r="C695" s="164">
        <f>B695-A695</f>
        <v>7</v>
      </c>
      <c r="D695" s="165" t="s">
        <v>112</v>
      </c>
      <c r="E695" s="166" t="s">
        <v>19</v>
      </c>
      <c r="F695" s="167" t="str">
        <f>HYPERLINK("https://www.ckvt.cz/hotely/chorvatsko/stredni-dalmacie/brist/hotel-riva","Hotel RIVA")</f>
        <v>Hotel RIVA</v>
      </c>
      <c r="G695" s="166" t="s">
        <v>5</v>
      </c>
      <c r="H695" s="166" t="s">
        <v>136</v>
      </c>
      <c r="I695" s="166" t="s">
        <v>77</v>
      </c>
      <c r="J695" s="168">
        <f>1-(K695/O695)</f>
        <v>0.29190992493744783</v>
      </c>
      <c r="K695" s="169">
        <v>8490</v>
      </c>
      <c r="L695" s="70">
        <f>K695+W695</f>
        <v>10890</v>
      </c>
      <c r="M695" s="70">
        <f>K695+X695</f>
        <v>14480</v>
      </c>
      <c r="N695" s="87">
        <f>K695+Y695</f>
        <v>18480</v>
      </c>
      <c r="O695" s="27">
        <v>11990</v>
      </c>
      <c r="P695" s="37">
        <f>K695/25.5</f>
        <v>332.94117647058823</v>
      </c>
      <c r="Q695" s="38">
        <f>K695/5.889</f>
        <v>1441.6709118695874</v>
      </c>
      <c r="R695" s="38">
        <f>(C695+1)*6.25+Q695</f>
        <v>1491.6709118695874</v>
      </c>
      <c r="S695" s="18">
        <v>24.3</v>
      </c>
      <c r="U695" s="67">
        <v>1</v>
      </c>
      <c r="W695" s="23">
        <v>2400</v>
      </c>
      <c r="X695" s="23">
        <v>5990</v>
      </c>
      <c r="Y695" s="23">
        <v>9990</v>
      </c>
    </row>
    <row r="696" spans="1:26" ht="15" hidden="1" customHeight="1" x14ac:dyDescent="0.3">
      <c r="A696" s="162">
        <v>43659</v>
      </c>
      <c r="B696" s="163">
        <v>43666</v>
      </c>
      <c r="C696" s="164">
        <f>B696-A696</f>
        <v>7</v>
      </c>
      <c r="D696" s="165" t="s">
        <v>112</v>
      </c>
      <c r="E696" s="166" t="s">
        <v>19</v>
      </c>
      <c r="F696" s="167" t="str">
        <f>HYPERLINK("https://www.ckvt.cz/hotely/chorvatsko/stredni-dalmacie/brist/hotel-riva","Hotel RIVA")</f>
        <v>Hotel RIVA</v>
      </c>
      <c r="G696" s="166" t="s">
        <v>5</v>
      </c>
      <c r="H696" s="166" t="s">
        <v>136</v>
      </c>
      <c r="I696" s="166" t="s">
        <v>32</v>
      </c>
      <c r="J696" s="168">
        <f>1-(K696/O696)</f>
        <v>0.20016012810248196</v>
      </c>
      <c r="K696" s="169">
        <v>9990</v>
      </c>
      <c r="L696" s="70">
        <f>K696+W696</f>
        <v>12390</v>
      </c>
      <c r="M696" s="70">
        <f>K696+X696</f>
        <v>15980</v>
      </c>
      <c r="N696" s="87">
        <f>K696+Y696</f>
        <v>19980</v>
      </c>
      <c r="O696" s="27">
        <v>12490</v>
      </c>
      <c r="P696" s="37">
        <f>K696/25.5</f>
        <v>391.76470588235293</v>
      </c>
      <c r="Q696" s="38">
        <f>K696/5.889</f>
        <v>1696.3830871115638</v>
      </c>
      <c r="R696" s="38">
        <f>(C696+1)*6.25+Q696</f>
        <v>1746.3830871115638</v>
      </c>
      <c r="S696" s="18">
        <v>24.4</v>
      </c>
      <c r="U696" s="67">
        <v>9</v>
      </c>
      <c r="W696" s="23">
        <v>2400</v>
      </c>
      <c r="X696" s="23">
        <v>5990</v>
      </c>
      <c r="Y696" s="23">
        <v>9990</v>
      </c>
    </row>
    <row r="697" spans="1:26" x14ac:dyDescent="0.3">
      <c r="A697" s="94">
        <v>43659</v>
      </c>
      <c r="B697" s="51">
        <v>43666</v>
      </c>
      <c r="C697" s="33">
        <f t="shared" si="458"/>
        <v>7</v>
      </c>
      <c r="D697" s="64" t="s">
        <v>112</v>
      </c>
      <c r="E697" s="40" t="s">
        <v>20</v>
      </c>
      <c r="F697" s="154" t="str">
        <f>HYPERLINK("https://www.ckvt.cz/hotely/chorvatsko/stredni-dalmacie/gradac/penzion-posejdon","Penzion POSEJDON")</f>
        <v>Penzion POSEJDON</v>
      </c>
      <c r="G697" s="40" t="s">
        <v>29</v>
      </c>
      <c r="H697" s="40" t="s">
        <v>136</v>
      </c>
      <c r="I697" s="40" t="s">
        <v>117</v>
      </c>
      <c r="J697" s="99">
        <f t="shared" si="459"/>
        <v>0.1501501501501501</v>
      </c>
      <c r="K697" s="210">
        <v>8490</v>
      </c>
      <c r="L697" s="34">
        <f t="shared" si="460"/>
        <v>10890</v>
      </c>
      <c r="M697" s="34">
        <f t="shared" si="461"/>
        <v>14480</v>
      </c>
      <c r="N697" s="52">
        <f t="shared" si="462"/>
        <v>18480</v>
      </c>
      <c r="O697" s="36">
        <v>9990</v>
      </c>
      <c r="P697" s="37">
        <f t="shared" si="463"/>
        <v>332.94117647058823</v>
      </c>
      <c r="Q697" s="38">
        <f t="shared" si="464"/>
        <v>1441.6709118695874</v>
      </c>
      <c r="R697" s="38">
        <f t="shared" si="465"/>
        <v>1491.6709118695874</v>
      </c>
      <c r="S697" s="20">
        <v>25.1</v>
      </c>
      <c r="T697" s="65"/>
      <c r="U697" s="65" t="s">
        <v>126</v>
      </c>
      <c r="W697" s="23">
        <v>2400</v>
      </c>
      <c r="X697" s="23">
        <v>5990</v>
      </c>
      <c r="Y697" s="23">
        <v>9990</v>
      </c>
    </row>
    <row r="698" spans="1:26" hidden="1" x14ac:dyDescent="0.3">
      <c r="A698" s="162">
        <v>43659</v>
      </c>
      <c r="B698" s="163">
        <v>43666</v>
      </c>
      <c r="C698" s="164">
        <f t="shared" si="458"/>
        <v>7</v>
      </c>
      <c r="D698" s="165" t="s">
        <v>112</v>
      </c>
      <c r="E698" s="166" t="s">
        <v>20</v>
      </c>
      <c r="F698" s="167" t="str">
        <f>HYPERLINK("https://www.ckvt.cz/hotely/chorvatsko/stredni-dalmacie/gradac/penzion-posejdon","Penzion POSEJDON")</f>
        <v>Penzion POSEJDON</v>
      </c>
      <c r="G698" s="166" t="s">
        <v>29</v>
      </c>
      <c r="H698" s="166" t="s">
        <v>136</v>
      </c>
      <c r="I698" s="166" t="s">
        <v>30</v>
      </c>
      <c r="J698" s="168">
        <f t="shared" si="459"/>
        <v>0.1501501501501501</v>
      </c>
      <c r="K698" s="169">
        <v>8490</v>
      </c>
      <c r="L698" s="70">
        <f t="shared" si="460"/>
        <v>10890</v>
      </c>
      <c r="M698" s="70">
        <f t="shared" si="461"/>
        <v>14480</v>
      </c>
      <c r="N698" s="87">
        <f t="shared" si="462"/>
        <v>18480</v>
      </c>
      <c r="O698" s="36">
        <v>9990</v>
      </c>
      <c r="P698" s="37">
        <f t="shared" si="463"/>
        <v>332.94117647058823</v>
      </c>
      <c r="Q698" s="38">
        <f t="shared" si="464"/>
        <v>1441.6709118695874</v>
      </c>
      <c r="R698" s="38">
        <f t="shared" si="465"/>
        <v>1491.6709118695874</v>
      </c>
      <c r="S698" s="20">
        <v>25.1</v>
      </c>
      <c r="T698" s="67"/>
      <c r="U698" s="67">
        <v>1</v>
      </c>
      <c r="W698" s="23">
        <v>2400</v>
      </c>
      <c r="X698" s="23">
        <v>5990</v>
      </c>
      <c r="Y698" s="23">
        <v>9990</v>
      </c>
    </row>
    <row r="699" spans="1:26" hidden="1" x14ac:dyDescent="0.3">
      <c r="A699" s="162">
        <v>43659</v>
      </c>
      <c r="B699" s="163">
        <v>43666</v>
      </c>
      <c r="C699" s="164">
        <f t="shared" si="458"/>
        <v>7</v>
      </c>
      <c r="D699" s="165" t="s">
        <v>112</v>
      </c>
      <c r="E699" s="166" t="s">
        <v>20</v>
      </c>
      <c r="F699" s="167" t="str">
        <f>HYPERLINK("https://www.ckvt.cz/hotely/chorvatsko/stredni-dalmacie/gradac/penzion-posejdon","Penzion POSEJDON")</f>
        <v>Penzion POSEJDON</v>
      </c>
      <c r="G699" s="166" t="s">
        <v>29</v>
      </c>
      <c r="H699" s="166" t="s">
        <v>136</v>
      </c>
      <c r="I699" s="166" t="s">
        <v>31</v>
      </c>
      <c r="J699" s="168">
        <f t="shared" si="459"/>
        <v>0.1501501501501501</v>
      </c>
      <c r="K699" s="169">
        <v>8490</v>
      </c>
      <c r="L699" s="70">
        <f t="shared" si="460"/>
        <v>10890</v>
      </c>
      <c r="M699" s="70">
        <f t="shared" si="461"/>
        <v>14480</v>
      </c>
      <c r="N699" s="87">
        <f t="shared" si="462"/>
        <v>18480</v>
      </c>
      <c r="O699" s="36">
        <v>9990</v>
      </c>
      <c r="P699" s="37">
        <f t="shared" si="463"/>
        <v>332.94117647058823</v>
      </c>
      <c r="Q699" s="38">
        <f t="shared" si="464"/>
        <v>1441.6709118695874</v>
      </c>
      <c r="R699" s="38">
        <f t="shared" si="465"/>
        <v>1491.6709118695874</v>
      </c>
      <c r="S699" s="20">
        <v>25.2</v>
      </c>
      <c r="T699" s="67"/>
      <c r="U699" s="67">
        <v>5</v>
      </c>
      <c r="W699" s="23">
        <v>2400</v>
      </c>
      <c r="X699" s="23">
        <v>5990</v>
      </c>
      <c r="Y699" s="23">
        <v>9990</v>
      </c>
    </row>
    <row r="700" spans="1:26" hidden="1" x14ac:dyDescent="0.3">
      <c r="A700" s="162">
        <v>43659</v>
      </c>
      <c r="B700" s="163">
        <v>43666</v>
      </c>
      <c r="C700" s="164">
        <f t="shared" si="458"/>
        <v>7</v>
      </c>
      <c r="D700" s="165" t="s">
        <v>112</v>
      </c>
      <c r="E700" s="166" t="s">
        <v>20</v>
      </c>
      <c r="F700" s="167" t="str">
        <f>HYPERLINK("https://www.ckvt.cz/hotely/chorvatsko/stredni-dalmacie/gradac/penzion-posejdon","Penzion POSEJDON")</f>
        <v>Penzion POSEJDON</v>
      </c>
      <c r="G700" s="166" t="s">
        <v>29</v>
      </c>
      <c r="H700" s="166" t="s">
        <v>136</v>
      </c>
      <c r="I700" s="166" t="s">
        <v>33</v>
      </c>
      <c r="J700" s="168">
        <f t="shared" si="459"/>
        <v>0.14299332697807432</v>
      </c>
      <c r="K700" s="169">
        <v>8990</v>
      </c>
      <c r="L700" s="70">
        <f t="shared" si="460"/>
        <v>11390</v>
      </c>
      <c r="M700" s="70">
        <f t="shared" si="461"/>
        <v>14980</v>
      </c>
      <c r="N700" s="87">
        <f t="shared" si="462"/>
        <v>18980</v>
      </c>
      <c r="O700" s="36">
        <v>10490</v>
      </c>
      <c r="P700" s="37">
        <f t="shared" si="463"/>
        <v>352.54901960784315</v>
      </c>
      <c r="Q700" s="38">
        <f t="shared" si="464"/>
        <v>1526.5749702835794</v>
      </c>
      <c r="R700" s="38">
        <f t="shared" si="465"/>
        <v>1576.5749702835794</v>
      </c>
      <c r="S700" s="20">
        <v>25.3</v>
      </c>
      <c r="T700" s="67"/>
      <c r="U700" s="67">
        <v>5</v>
      </c>
      <c r="W700" s="23">
        <v>2400</v>
      </c>
      <c r="X700" s="23">
        <v>5990</v>
      </c>
      <c r="Y700" s="23">
        <v>9990</v>
      </c>
    </row>
    <row r="701" spans="1:26" hidden="1" x14ac:dyDescent="0.3">
      <c r="A701" s="162">
        <v>43659</v>
      </c>
      <c r="B701" s="163">
        <v>43666</v>
      </c>
      <c r="C701" s="164">
        <f t="shared" si="458"/>
        <v>7</v>
      </c>
      <c r="D701" s="165" t="s">
        <v>112</v>
      </c>
      <c r="E701" s="166" t="s">
        <v>20</v>
      </c>
      <c r="F701" s="167" t="str">
        <f>HYPERLINK("https://www.ckvt.cz/hotely/chorvatsko/stredni-dalmacie/gradac/penzion-posejdon","Penzion POSEJDON")</f>
        <v>Penzion POSEJDON</v>
      </c>
      <c r="G701" s="166" t="s">
        <v>29</v>
      </c>
      <c r="H701" s="166" t="s">
        <v>136</v>
      </c>
      <c r="I701" s="166" t="s">
        <v>32</v>
      </c>
      <c r="J701" s="168">
        <f t="shared" si="459"/>
        <v>0.14299332697807432</v>
      </c>
      <c r="K701" s="169">
        <v>8990</v>
      </c>
      <c r="L701" s="70">
        <f t="shared" si="460"/>
        <v>11390</v>
      </c>
      <c r="M701" s="70">
        <f t="shared" si="461"/>
        <v>14980</v>
      </c>
      <c r="N701" s="87">
        <f t="shared" si="462"/>
        <v>18980</v>
      </c>
      <c r="O701" s="36">
        <v>10490</v>
      </c>
      <c r="P701" s="37">
        <f t="shared" si="463"/>
        <v>352.54901960784315</v>
      </c>
      <c r="Q701" s="38">
        <f t="shared" si="464"/>
        <v>1526.5749702835794</v>
      </c>
      <c r="R701" s="38">
        <f t="shared" si="465"/>
        <v>1576.5749702835794</v>
      </c>
      <c r="S701" s="20">
        <v>25.4</v>
      </c>
      <c r="T701" s="67"/>
      <c r="U701" s="67">
        <v>2</v>
      </c>
      <c r="W701" s="23">
        <v>2400</v>
      </c>
      <c r="X701" s="23">
        <v>5990</v>
      </c>
      <c r="Y701" s="23">
        <v>9990</v>
      </c>
    </row>
    <row r="702" spans="1:26" customFormat="1" x14ac:dyDescent="0.3">
      <c r="A702" s="95">
        <v>43659</v>
      </c>
      <c r="B702" s="4">
        <v>43666</v>
      </c>
      <c r="C702" s="2">
        <f>B702-A702</f>
        <v>7</v>
      </c>
      <c r="D702" s="92" t="s">
        <v>112</v>
      </c>
      <c r="E702" s="1" t="s">
        <v>20</v>
      </c>
      <c r="F702" s="155" t="str">
        <f>HYPERLINK("https://www.ckvt.cz/hotely/chorvatsko/stredni-dalmacie/gradac/hotel-neptun","Hotel NEPTUN")</f>
        <v>Hotel NEPTUN</v>
      </c>
      <c r="G702" s="1" t="s">
        <v>5</v>
      </c>
      <c r="H702" s="1" t="s">
        <v>136</v>
      </c>
      <c r="I702" s="40" t="s">
        <v>117</v>
      </c>
      <c r="J702" s="100">
        <f>1-(K702/O702)</f>
        <v>0.18198362147406733</v>
      </c>
      <c r="K702" s="209">
        <v>8990</v>
      </c>
      <c r="L702" s="11">
        <f>K702+W702</f>
        <v>11390</v>
      </c>
      <c r="M702" s="11">
        <f>K702+X702</f>
        <v>14980</v>
      </c>
      <c r="N702" s="17">
        <f>K702+Y702</f>
        <v>18980</v>
      </c>
      <c r="O702" s="5">
        <v>10990</v>
      </c>
      <c r="P702" s="6">
        <f>K702/25.5</f>
        <v>352.54901960784315</v>
      </c>
      <c r="Q702" s="7">
        <f>K702/5.889</f>
        <v>1526.5749702835794</v>
      </c>
      <c r="R702" s="38">
        <f>(C702+1)*6.25+Q702</f>
        <v>1576.5749702835794</v>
      </c>
      <c r="S702" s="20">
        <v>26.1</v>
      </c>
      <c r="T702" s="65"/>
      <c r="U702" s="65" t="s">
        <v>126</v>
      </c>
      <c r="W702">
        <v>2400</v>
      </c>
      <c r="X702" s="23">
        <v>5990</v>
      </c>
      <c r="Y702" s="23">
        <v>9990</v>
      </c>
      <c r="Z702" s="23"/>
    </row>
    <row r="703" spans="1:26" customFormat="1" hidden="1" x14ac:dyDescent="0.3">
      <c r="A703" s="170">
        <v>43659</v>
      </c>
      <c r="B703" s="171">
        <v>43666</v>
      </c>
      <c r="C703" s="172">
        <f>B703-A703</f>
        <v>7</v>
      </c>
      <c r="D703" s="173" t="s">
        <v>112</v>
      </c>
      <c r="E703" s="174" t="s">
        <v>20</v>
      </c>
      <c r="F703" s="175" t="str">
        <f>HYPERLINK("https://www.ckvt.cz/hotely/chorvatsko/stredni-dalmacie/gradac/hotel-neptun","Hotel NEPTUN")</f>
        <v>Hotel NEPTUN</v>
      </c>
      <c r="G703" s="174" t="s">
        <v>5</v>
      </c>
      <c r="H703" s="174" t="s">
        <v>136</v>
      </c>
      <c r="I703" s="174" t="s">
        <v>30</v>
      </c>
      <c r="J703" s="176">
        <f>1-(K703/O703)</f>
        <v>0.18198362147406733</v>
      </c>
      <c r="K703" s="212">
        <v>8990</v>
      </c>
      <c r="L703" s="79">
        <f>K703+W703</f>
        <v>11390</v>
      </c>
      <c r="M703" s="79">
        <f>K703+X703</f>
        <v>14980</v>
      </c>
      <c r="N703" s="88">
        <f>K703+Y703</f>
        <v>18980</v>
      </c>
      <c r="O703" s="5">
        <v>10990</v>
      </c>
      <c r="P703" s="6">
        <f>K703/25.5</f>
        <v>352.54901960784315</v>
      </c>
      <c r="Q703" s="7">
        <f>K703/5.889</f>
        <v>1526.5749702835794</v>
      </c>
      <c r="R703" s="38">
        <f>(C703+1)*6.25+Q703</f>
        <v>1576.5749702835794</v>
      </c>
      <c r="S703" s="20">
        <v>26.1</v>
      </c>
      <c r="T703" s="68"/>
      <c r="U703" s="68">
        <v>2</v>
      </c>
      <c r="W703">
        <v>2400</v>
      </c>
      <c r="X703" s="23">
        <v>5990</v>
      </c>
      <c r="Y703" s="23">
        <v>9990</v>
      </c>
      <c r="Z703" s="23"/>
    </row>
    <row r="704" spans="1:26" hidden="1" x14ac:dyDescent="0.3">
      <c r="A704" s="162">
        <v>43659</v>
      </c>
      <c r="B704" s="163">
        <v>43666</v>
      </c>
      <c r="C704" s="164">
        <f>B704-A704</f>
        <v>7</v>
      </c>
      <c r="D704" s="165" t="s">
        <v>112</v>
      </c>
      <c r="E704" s="166" t="s">
        <v>20</v>
      </c>
      <c r="F704" s="167" t="str">
        <f>HYPERLINK("https://www.ckvt.cz/hotely/chorvatsko/stredni-dalmacie/gradac/hotel-neptun","Hotel NEPTUN")</f>
        <v>Hotel NEPTUN</v>
      </c>
      <c r="G704" s="166" t="s">
        <v>5</v>
      </c>
      <c r="H704" s="166" t="s">
        <v>136</v>
      </c>
      <c r="I704" s="166" t="s">
        <v>31</v>
      </c>
      <c r="J704" s="168">
        <f>1-(K704/O704)</f>
        <v>0.18198362147406733</v>
      </c>
      <c r="K704" s="169">
        <v>8990</v>
      </c>
      <c r="L704" s="70">
        <f>K704+W704</f>
        <v>11390</v>
      </c>
      <c r="M704" s="70">
        <f>K704+X704</f>
        <v>14980</v>
      </c>
      <c r="N704" s="87">
        <f>K704+Y704</f>
        <v>18980</v>
      </c>
      <c r="O704" s="36">
        <v>10990</v>
      </c>
      <c r="P704" s="37">
        <f>K704/25.5</f>
        <v>352.54901960784315</v>
      </c>
      <c r="Q704" s="38">
        <f>K704/5.889</f>
        <v>1526.5749702835794</v>
      </c>
      <c r="R704" s="38">
        <f>(C704+1)*6.25+Q704</f>
        <v>1576.5749702835794</v>
      </c>
      <c r="S704" s="20">
        <v>26.2</v>
      </c>
      <c r="T704" s="67"/>
      <c r="U704" s="67">
        <v>7</v>
      </c>
      <c r="W704" s="23">
        <v>2400</v>
      </c>
      <c r="X704" s="23">
        <v>5990</v>
      </c>
      <c r="Y704" s="23">
        <v>9990</v>
      </c>
    </row>
    <row r="705" spans="1:26" customFormat="1" hidden="1" x14ac:dyDescent="0.3">
      <c r="A705" s="170">
        <v>43659</v>
      </c>
      <c r="B705" s="171">
        <v>43666</v>
      </c>
      <c r="C705" s="172">
        <f>B705-A705</f>
        <v>7</v>
      </c>
      <c r="D705" s="173" t="s">
        <v>112</v>
      </c>
      <c r="E705" s="174" t="s">
        <v>20</v>
      </c>
      <c r="F705" s="175" t="str">
        <f>HYPERLINK("https://www.ckvt.cz/hotely/chorvatsko/stredni-dalmacie/gradac/hotel-neptun","Hotel NEPTUN")</f>
        <v>Hotel NEPTUN</v>
      </c>
      <c r="G705" s="174" t="s">
        <v>5</v>
      </c>
      <c r="H705" s="174" t="s">
        <v>136</v>
      </c>
      <c r="I705" s="174" t="s">
        <v>33</v>
      </c>
      <c r="J705" s="176">
        <f>1-(K705/O705)</f>
        <v>0.1740644038294169</v>
      </c>
      <c r="K705" s="212">
        <v>9490</v>
      </c>
      <c r="L705" s="79">
        <f>K705+W705</f>
        <v>11890</v>
      </c>
      <c r="M705" s="79">
        <f>K705+X705</f>
        <v>15480</v>
      </c>
      <c r="N705" s="88">
        <f>K705+Y705</f>
        <v>19480</v>
      </c>
      <c r="O705" s="5">
        <v>11490</v>
      </c>
      <c r="P705" s="6">
        <f>K705/25.5</f>
        <v>372.15686274509807</v>
      </c>
      <c r="Q705" s="7">
        <f>K705/5.889</f>
        <v>1611.4790286975717</v>
      </c>
      <c r="R705" s="38">
        <f>(C705+1)*6.25+Q705</f>
        <v>1661.4790286975717</v>
      </c>
      <c r="S705" s="20">
        <v>26.3</v>
      </c>
      <c r="T705" s="68"/>
      <c r="U705" s="68">
        <v>6</v>
      </c>
      <c r="W705">
        <v>2400</v>
      </c>
      <c r="X705" s="23">
        <v>5990</v>
      </c>
      <c r="Y705" s="23">
        <v>9990</v>
      </c>
      <c r="Z705" s="23"/>
    </row>
    <row r="706" spans="1:26" customFormat="1" hidden="1" x14ac:dyDescent="0.3">
      <c r="A706" s="170">
        <v>43659</v>
      </c>
      <c r="B706" s="171">
        <v>43666</v>
      </c>
      <c r="C706" s="172">
        <f>B706-A706</f>
        <v>7</v>
      </c>
      <c r="D706" s="173" t="s">
        <v>112</v>
      </c>
      <c r="E706" s="174" t="s">
        <v>20</v>
      </c>
      <c r="F706" s="175" t="str">
        <f>HYPERLINK("https://www.ckvt.cz/hotely/chorvatsko/stredni-dalmacie/gradac/hotel-neptun","Hotel NEPTUN")</f>
        <v>Hotel NEPTUN</v>
      </c>
      <c r="G706" s="174" t="s">
        <v>5</v>
      </c>
      <c r="H706" s="174" t="s">
        <v>136</v>
      </c>
      <c r="I706" s="174" t="s">
        <v>69</v>
      </c>
      <c r="J706" s="176">
        <f>1-(K706/O706)</f>
        <v>0.24019215372297842</v>
      </c>
      <c r="K706" s="212">
        <v>9490</v>
      </c>
      <c r="L706" s="79">
        <f>K706+W706</f>
        <v>11890</v>
      </c>
      <c r="M706" s="79">
        <f>K706+X706</f>
        <v>15480</v>
      </c>
      <c r="N706" s="88">
        <f>K706+Y706</f>
        <v>19480</v>
      </c>
      <c r="O706" s="5">
        <v>12490</v>
      </c>
      <c r="P706" s="6">
        <f>K706/25.5</f>
        <v>372.15686274509807</v>
      </c>
      <c r="Q706" s="7">
        <f>K706/5.889</f>
        <v>1611.4790286975717</v>
      </c>
      <c r="R706" s="38">
        <f>(C706+1)*6.25+Q706</f>
        <v>1661.4790286975717</v>
      </c>
      <c r="S706" s="20">
        <v>26.4</v>
      </c>
      <c r="T706" s="68"/>
      <c r="U706" s="68">
        <v>3</v>
      </c>
      <c r="W706">
        <v>2400</v>
      </c>
      <c r="X706" s="23">
        <v>5990</v>
      </c>
      <c r="Y706" s="23">
        <v>9990</v>
      </c>
      <c r="Z706" s="23"/>
    </row>
    <row r="707" spans="1:26" x14ac:dyDescent="0.3">
      <c r="A707" s="94">
        <v>43659</v>
      </c>
      <c r="B707" s="51">
        <v>43666</v>
      </c>
      <c r="C707" s="33">
        <f t="shared" si="458"/>
        <v>7</v>
      </c>
      <c r="D707" s="64" t="s">
        <v>112</v>
      </c>
      <c r="E707" s="40" t="s">
        <v>20</v>
      </c>
      <c r="F707" s="154" t="str">
        <f>HYPERLINK("https://www.ckvt.cz/hotely/chorvatsko/stredni-dalmacie/gradac/hotel-laguna-1","Hotel LAGUNA")</f>
        <v>Hotel LAGUNA</v>
      </c>
      <c r="G707" s="40" t="s">
        <v>29</v>
      </c>
      <c r="H707" s="40" t="s">
        <v>136</v>
      </c>
      <c r="I707" s="40" t="s">
        <v>117</v>
      </c>
      <c r="J707" s="99">
        <f t="shared" si="459"/>
        <v>9.5328884652049584E-2</v>
      </c>
      <c r="K707" s="210">
        <v>9490</v>
      </c>
      <c r="L707" s="34">
        <f t="shared" si="460"/>
        <v>11890</v>
      </c>
      <c r="M707" s="34">
        <f t="shared" si="461"/>
        <v>15480</v>
      </c>
      <c r="N707" s="52">
        <f t="shared" si="462"/>
        <v>19480</v>
      </c>
      <c r="O707" s="27">
        <v>10490</v>
      </c>
      <c r="P707" s="37">
        <f t="shared" si="463"/>
        <v>372.15686274509807</v>
      </c>
      <c r="Q707" s="38">
        <f t="shared" si="464"/>
        <v>1611.4790286975717</v>
      </c>
      <c r="R707" s="38">
        <f t="shared" si="465"/>
        <v>1661.4790286975717</v>
      </c>
      <c r="S707" s="20">
        <v>31.1</v>
      </c>
      <c r="T707" s="65"/>
      <c r="U707" s="65" t="s">
        <v>126</v>
      </c>
      <c r="W707" s="23">
        <v>2400</v>
      </c>
      <c r="X707" s="23">
        <v>5990</v>
      </c>
      <c r="Y707" s="23">
        <v>9990</v>
      </c>
    </row>
    <row r="708" spans="1:26" hidden="1" x14ac:dyDescent="0.3">
      <c r="A708" s="162">
        <v>43659</v>
      </c>
      <c r="B708" s="163">
        <v>43666</v>
      </c>
      <c r="C708" s="164">
        <f t="shared" si="458"/>
        <v>7</v>
      </c>
      <c r="D708" s="165" t="s">
        <v>112</v>
      </c>
      <c r="E708" s="166" t="s">
        <v>20</v>
      </c>
      <c r="F708" s="167" t="str">
        <f>HYPERLINK("https://www.ckvt.cz/hotely/chorvatsko/stredni-dalmacie/gradac/hotel-laguna-1","Hotel LAGUNA")</f>
        <v>Hotel LAGUNA</v>
      </c>
      <c r="G708" s="166" t="s">
        <v>29</v>
      </c>
      <c r="H708" s="166" t="s">
        <v>136</v>
      </c>
      <c r="I708" s="166" t="s">
        <v>33</v>
      </c>
      <c r="J708" s="168">
        <f t="shared" si="459"/>
        <v>9.5328884652049584E-2</v>
      </c>
      <c r="K708" s="169">
        <v>9490</v>
      </c>
      <c r="L708" s="70">
        <f t="shared" si="460"/>
        <v>11890</v>
      </c>
      <c r="M708" s="70">
        <f t="shared" si="461"/>
        <v>15480</v>
      </c>
      <c r="N708" s="87">
        <f t="shared" si="462"/>
        <v>19480</v>
      </c>
      <c r="O708" s="27">
        <v>10490</v>
      </c>
      <c r="P708" s="37">
        <f t="shared" si="463"/>
        <v>372.15686274509807</v>
      </c>
      <c r="Q708" s="38">
        <f t="shared" si="464"/>
        <v>1611.4790286975717</v>
      </c>
      <c r="R708" s="38">
        <f t="shared" si="465"/>
        <v>1661.4790286975717</v>
      </c>
      <c r="S708" s="20">
        <v>31.1</v>
      </c>
      <c r="T708" s="23"/>
      <c r="U708" s="22">
        <v>0</v>
      </c>
      <c r="W708" s="23">
        <v>2400</v>
      </c>
      <c r="X708" s="23">
        <v>5990</v>
      </c>
      <c r="Y708" s="23">
        <v>9990</v>
      </c>
    </row>
    <row r="709" spans="1:26" hidden="1" x14ac:dyDescent="0.3">
      <c r="A709" s="162">
        <v>43659</v>
      </c>
      <c r="B709" s="163">
        <v>43666</v>
      </c>
      <c r="C709" s="164">
        <f t="shared" si="458"/>
        <v>7</v>
      </c>
      <c r="D709" s="165" t="s">
        <v>112</v>
      </c>
      <c r="E709" s="166" t="s">
        <v>20</v>
      </c>
      <c r="F709" s="167" t="str">
        <f>HYPERLINK("https://www.ckvt.cz/hotely/chorvatsko/stredni-dalmacie/gradac/hotel-laguna-1","Hotel LAGUNA")</f>
        <v>Hotel LAGUNA</v>
      </c>
      <c r="G709" s="166" t="s">
        <v>29</v>
      </c>
      <c r="H709" s="166" t="s">
        <v>136</v>
      </c>
      <c r="I709" s="166" t="s">
        <v>32</v>
      </c>
      <c r="J709" s="168">
        <f t="shared" si="459"/>
        <v>0.13648771610555055</v>
      </c>
      <c r="K709" s="169">
        <v>9490</v>
      </c>
      <c r="L709" s="70">
        <f t="shared" si="460"/>
        <v>11890</v>
      </c>
      <c r="M709" s="70">
        <f t="shared" si="461"/>
        <v>15480</v>
      </c>
      <c r="N709" s="87">
        <f t="shared" si="462"/>
        <v>19480</v>
      </c>
      <c r="O709" s="27">
        <v>10990</v>
      </c>
      <c r="P709" s="37">
        <f t="shared" si="463"/>
        <v>372.15686274509807</v>
      </c>
      <c r="Q709" s="38">
        <f t="shared" si="464"/>
        <v>1611.4790286975717</v>
      </c>
      <c r="R709" s="38">
        <f t="shared" si="465"/>
        <v>1661.4790286975717</v>
      </c>
      <c r="S709" s="20">
        <v>31.2</v>
      </c>
      <c r="T709" s="23"/>
      <c r="U709" s="22">
        <v>1</v>
      </c>
      <c r="W709" s="23">
        <v>2400</v>
      </c>
      <c r="X709" s="23">
        <v>5990</v>
      </c>
      <c r="Y709" s="23">
        <v>9990</v>
      </c>
    </row>
    <row r="710" spans="1:26" customFormat="1" hidden="1" x14ac:dyDescent="0.3">
      <c r="A710" s="170">
        <v>43659</v>
      </c>
      <c r="B710" s="171">
        <v>43666</v>
      </c>
      <c r="C710" s="172">
        <f t="shared" si="458"/>
        <v>7</v>
      </c>
      <c r="D710" s="173" t="s">
        <v>112</v>
      </c>
      <c r="E710" s="174" t="s">
        <v>20</v>
      </c>
      <c r="F710" s="175" t="str">
        <f>HYPERLINK("https://www.ckvt.cz/hotely/chorvatsko/stredni-dalmacie/gradac/hotel-laguna-1","Hotel LAGUNA")</f>
        <v>Hotel LAGUNA</v>
      </c>
      <c r="G710" s="174" t="s">
        <v>29</v>
      </c>
      <c r="H710" s="174" t="s">
        <v>136</v>
      </c>
      <c r="I710" s="174" t="s">
        <v>34</v>
      </c>
      <c r="J710" s="176">
        <f t="shared" si="459"/>
        <v>8.7032201914708396E-2</v>
      </c>
      <c r="K710" s="212">
        <v>10490</v>
      </c>
      <c r="L710" s="79">
        <f t="shared" si="460"/>
        <v>12890</v>
      </c>
      <c r="M710" s="79">
        <f t="shared" si="461"/>
        <v>16480</v>
      </c>
      <c r="N710" s="88">
        <f t="shared" si="462"/>
        <v>20480</v>
      </c>
      <c r="O710" s="3">
        <v>11490</v>
      </c>
      <c r="P710" s="6">
        <f t="shared" si="463"/>
        <v>411.37254901960785</v>
      </c>
      <c r="Q710" s="7">
        <f t="shared" si="464"/>
        <v>1781.2871455255561</v>
      </c>
      <c r="R710" s="38">
        <f t="shared" si="465"/>
        <v>1831.2871455255561</v>
      </c>
      <c r="S710" s="20">
        <v>31.3</v>
      </c>
      <c r="T710" s="23"/>
      <c r="U710" s="22">
        <v>0</v>
      </c>
      <c r="V710" s="23"/>
      <c r="W710">
        <v>2400</v>
      </c>
      <c r="X710" s="23">
        <v>5990</v>
      </c>
      <c r="Y710" s="23">
        <v>9990</v>
      </c>
      <c r="Z710" s="23"/>
    </row>
    <row r="711" spans="1:26" customFormat="1" hidden="1" x14ac:dyDescent="0.3">
      <c r="A711" s="170">
        <v>43659</v>
      </c>
      <c r="B711" s="171">
        <v>43666</v>
      </c>
      <c r="C711" s="172">
        <f t="shared" si="458"/>
        <v>7</v>
      </c>
      <c r="D711" s="173" t="s">
        <v>112</v>
      </c>
      <c r="E711" s="174" t="s">
        <v>20</v>
      </c>
      <c r="F711" s="175" t="str">
        <f>HYPERLINK("https://www.ckvt.cz/hotely/chorvatsko/stredni-dalmacie/gradac/hotel-laguna-1","Hotel LAGUNA")</f>
        <v>Hotel LAGUNA</v>
      </c>
      <c r="G711" s="174" t="s">
        <v>29</v>
      </c>
      <c r="H711" s="174" t="s">
        <v>136</v>
      </c>
      <c r="I711" s="174" t="s">
        <v>35</v>
      </c>
      <c r="J711" s="176">
        <f t="shared" si="459"/>
        <v>0.12510425354462051</v>
      </c>
      <c r="K711" s="212">
        <v>10490</v>
      </c>
      <c r="L711" s="79">
        <f t="shared" si="460"/>
        <v>12890</v>
      </c>
      <c r="M711" s="79">
        <f t="shared" si="461"/>
        <v>16480</v>
      </c>
      <c r="N711" s="88">
        <f t="shared" si="462"/>
        <v>20480</v>
      </c>
      <c r="O711" s="3">
        <v>11990</v>
      </c>
      <c r="P711" s="6">
        <f t="shared" si="463"/>
        <v>411.37254901960785</v>
      </c>
      <c r="Q711" s="7">
        <f t="shared" si="464"/>
        <v>1781.2871455255561</v>
      </c>
      <c r="R711" s="38">
        <f t="shared" si="465"/>
        <v>1831.2871455255561</v>
      </c>
      <c r="S711" s="20">
        <v>31.4</v>
      </c>
      <c r="T711" s="23"/>
      <c r="U711" s="22">
        <v>0</v>
      </c>
      <c r="V711" s="23"/>
      <c r="W711">
        <v>2400</v>
      </c>
      <c r="X711" s="23">
        <v>5990</v>
      </c>
      <c r="Y711" s="23">
        <v>9990</v>
      </c>
      <c r="Z711" s="23"/>
    </row>
    <row r="712" spans="1:26" x14ac:dyDescent="0.3">
      <c r="A712" s="94">
        <v>43659</v>
      </c>
      <c r="B712" s="51">
        <v>43666</v>
      </c>
      <c r="C712" s="33">
        <f>B712-A712</f>
        <v>7</v>
      </c>
      <c r="D712" s="64" t="s">
        <v>112</v>
      </c>
      <c r="E712" s="40" t="s">
        <v>16</v>
      </c>
      <c r="F712" s="154" t="str">
        <f>HYPERLINK("https://www.ckvt.cz/hotely/chorvatsko/stredni-dalmacie/omis/hotel-brzet","Hotel BRZET")</f>
        <v>Hotel BRZET</v>
      </c>
      <c r="G712" s="40" t="s">
        <v>5</v>
      </c>
      <c r="H712" s="40" t="s">
        <v>136</v>
      </c>
      <c r="I712" s="40" t="s">
        <v>117</v>
      </c>
      <c r="J712" s="99">
        <f>1-(K712/O712)</f>
        <v>0.20850708924103423</v>
      </c>
      <c r="K712" s="210">
        <v>9490</v>
      </c>
      <c r="L712" s="34">
        <f>K712+W712</f>
        <v>11890</v>
      </c>
      <c r="M712" s="34">
        <f>K712+X712</f>
        <v>15480</v>
      </c>
      <c r="N712" s="52">
        <f>K712+Y712</f>
        <v>19480</v>
      </c>
      <c r="O712" s="27">
        <v>11990</v>
      </c>
      <c r="P712" s="37">
        <f>K712/25.5</f>
        <v>372.15686274509807</v>
      </c>
      <c r="Q712" s="38">
        <f>K712/5.889</f>
        <v>1611.4790286975717</v>
      </c>
      <c r="R712" s="38">
        <f>(C712+1)*6.25+Q712</f>
        <v>1661.4790286975717</v>
      </c>
      <c r="S712" s="18">
        <v>36.1</v>
      </c>
      <c r="T712" s="65"/>
      <c r="U712" s="65" t="s">
        <v>126</v>
      </c>
      <c r="V712" s="23">
        <v>9590</v>
      </c>
      <c r="W712" s="23">
        <v>2400</v>
      </c>
      <c r="X712" s="23">
        <v>5990</v>
      </c>
      <c r="Y712" s="23">
        <v>9990</v>
      </c>
    </row>
    <row r="713" spans="1:26" hidden="1" x14ac:dyDescent="0.3">
      <c r="A713" s="162">
        <v>43659</v>
      </c>
      <c r="B713" s="163">
        <v>43666</v>
      </c>
      <c r="C713" s="164">
        <f>B713-A713</f>
        <v>7</v>
      </c>
      <c r="D713" s="165" t="s">
        <v>112</v>
      </c>
      <c r="E713" s="166" t="s">
        <v>16</v>
      </c>
      <c r="F713" s="167" t="str">
        <f>HYPERLINK("https://www.ckvt.cz/hotely/chorvatsko/stredni-dalmacie/omis/hotel-brzet","Hotel BRZET")</f>
        <v>Hotel BRZET</v>
      </c>
      <c r="G713" s="166" t="s">
        <v>5</v>
      </c>
      <c r="H713" s="166" t="s">
        <v>136</v>
      </c>
      <c r="I713" s="166" t="s">
        <v>33</v>
      </c>
      <c r="J713" s="168">
        <f>1-(K713/O713)</f>
        <v>0.20850708924103423</v>
      </c>
      <c r="K713" s="169">
        <v>9490</v>
      </c>
      <c r="L713" s="70">
        <f>K713+W713</f>
        <v>11890</v>
      </c>
      <c r="M713" s="70">
        <f>K713+X713</f>
        <v>15480</v>
      </c>
      <c r="N713" s="87">
        <f>K713+Y713</f>
        <v>19480</v>
      </c>
      <c r="O713" s="27">
        <v>11990</v>
      </c>
      <c r="P713" s="37">
        <f>K713/25.5</f>
        <v>372.15686274509807</v>
      </c>
      <c r="Q713" s="38">
        <f>K713/5.889</f>
        <v>1611.4790286975717</v>
      </c>
      <c r="R713" s="38">
        <f>(C713+1)*6.25+Q713</f>
        <v>1661.4790286975717</v>
      </c>
      <c r="S713" s="18">
        <v>36.1</v>
      </c>
      <c r="U713" s="67">
        <v>2</v>
      </c>
      <c r="W713" s="23">
        <v>2400</v>
      </c>
      <c r="X713" s="23">
        <v>5990</v>
      </c>
      <c r="Y713" s="23">
        <v>9990</v>
      </c>
    </row>
    <row r="714" spans="1:26" customFormat="1" hidden="1" x14ac:dyDescent="0.3">
      <c r="A714" s="170">
        <v>43659</v>
      </c>
      <c r="B714" s="171">
        <v>43666</v>
      </c>
      <c r="C714" s="172">
        <f>B714-A714</f>
        <v>7</v>
      </c>
      <c r="D714" s="173" t="s">
        <v>112</v>
      </c>
      <c r="E714" s="174" t="s">
        <v>16</v>
      </c>
      <c r="F714" s="175" t="str">
        <f>HYPERLINK("https://www.ckvt.cz/hotely/chorvatsko/stredni-dalmacie/omis/hotel-brzet","Hotel BRZET")</f>
        <v>Hotel BRZET</v>
      </c>
      <c r="G714" s="174" t="s">
        <v>5</v>
      </c>
      <c r="H714" s="174" t="s">
        <v>136</v>
      </c>
      <c r="I714" s="174" t="s">
        <v>32</v>
      </c>
      <c r="J714" s="176">
        <f>1-(K714/O714)</f>
        <v>0.24019215372297842</v>
      </c>
      <c r="K714" s="212">
        <v>9490</v>
      </c>
      <c r="L714" s="79">
        <f>K714+W714</f>
        <v>11890</v>
      </c>
      <c r="M714" s="79">
        <f>K714+X714</f>
        <v>15480</v>
      </c>
      <c r="N714" s="88">
        <f>K714+Y714</f>
        <v>19480</v>
      </c>
      <c r="O714" s="3">
        <v>12490</v>
      </c>
      <c r="P714" s="6">
        <f>K714/25.5</f>
        <v>372.15686274509807</v>
      </c>
      <c r="Q714" s="7">
        <f>K714/5.889</f>
        <v>1611.4790286975717</v>
      </c>
      <c r="R714" s="38">
        <f>(C714+1)*6.25+Q714</f>
        <v>1661.4790286975717</v>
      </c>
      <c r="S714" s="18">
        <v>36.200000000000003</v>
      </c>
      <c r="T714" s="69"/>
      <c r="U714" s="68">
        <v>5</v>
      </c>
      <c r="W714">
        <v>2400</v>
      </c>
      <c r="X714" s="23">
        <v>5990</v>
      </c>
      <c r="Y714" s="23">
        <v>9990</v>
      </c>
      <c r="Z714" s="23"/>
    </row>
    <row r="715" spans="1:26" x14ac:dyDescent="0.3">
      <c r="A715" s="94">
        <v>43659</v>
      </c>
      <c r="B715" s="51">
        <v>43666</v>
      </c>
      <c r="C715" s="33">
        <f>B715-A715</f>
        <v>7</v>
      </c>
      <c r="D715" s="64" t="s">
        <v>112</v>
      </c>
      <c r="E715" s="40" t="s">
        <v>22</v>
      </c>
      <c r="F715" s="154" t="str">
        <f>HYPERLINK("https://www.ckvt.cz/hotely/chorvatsko/stredni-dalmacie/basko-polje/depandance-alem","Depandance ALEM")</f>
        <v>Depandance ALEM</v>
      </c>
      <c r="G715" s="40" t="s">
        <v>29</v>
      </c>
      <c r="H715" s="40" t="s">
        <v>137</v>
      </c>
      <c r="I715" s="40" t="s">
        <v>117</v>
      </c>
      <c r="J715" s="99">
        <f>1-(K715/O715)</f>
        <v>5.0050050050050032E-2</v>
      </c>
      <c r="K715" s="210">
        <v>9490</v>
      </c>
      <c r="L715" s="34">
        <f t="shared" si="460"/>
        <v>11890</v>
      </c>
      <c r="M715" s="34">
        <f t="shared" si="461"/>
        <v>15480</v>
      </c>
      <c r="N715" s="52">
        <f t="shared" si="462"/>
        <v>19480</v>
      </c>
      <c r="O715" s="36">
        <v>9990</v>
      </c>
      <c r="P715" s="37">
        <f>K715/25.5</f>
        <v>372.15686274509807</v>
      </c>
      <c r="Q715" s="38">
        <f>K715/5.889</f>
        <v>1611.4790286975717</v>
      </c>
      <c r="R715" s="38">
        <f>(C715+1)*6.25+Q715</f>
        <v>1661.4790286975717</v>
      </c>
      <c r="S715" s="20">
        <v>29.1</v>
      </c>
      <c r="T715" s="65"/>
      <c r="U715" s="65" t="s">
        <v>126</v>
      </c>
      <c r="W715" s="23">
        <v>2400</v>
      </c>
      <c r="X715" s="23">
        <v>5990</v>
      </c>
      <c r="Y715" s="23">
        <v>9990</v>
      </c>
    </row>
    <row r="716" spans="1:26" hidden="1" x14ac:dyDescent="0.3">
      <c r="A716" s="162">
        <v>43659</v>
      </c>
      <c r="B716" s="163">
        <v>43666</v>
      </c>
      <c r="C716" s="164">
        <f>B716-A716</f>
        <v>7</v>
      </c>
      <c r="D716" s="165" t="s">
        <v>112</v>
      </c>
      <c r="E716" s="166" t="s">
        <v>22</v>
      </c>
      <c r="F716" s="167" t="str">
        <f>HYPERLINK("https://www.ckvt.cz/hotely/chorvatsko/stredni-dalmacie/basko-polje/depandance-alem","Depandance ALEM")</f>
        <v>Depandance ALEM</v>
      </c>
      <c r="G716" s="166" t="s">
        <v>29</v>
      </c>
      <c r="H716" s="166" t="s">
        <v>137</v>
      </c>
      <c r="I716" s="166" t="s">
        <v>32</v>
      </c>
      <c r="J716" s="168">
        <f>1-(K716/O716)</f>
        <v>5.0050050050050032E-2</v>
      </c>
      <c r="K716" s="169">
        <v>9490</v>
      </c>
      <c r="L716" s="70">
        <f t="shared" si="460"/>
        <v>11890</v>
      </c>
      <c r="M716" s="70">
        <f t="shared" si="461"/>
        <v>15480</v>
      </c>
      <c r="N716" s="87">
        <f t="shared" si="462"/>
        <v>19480</v>
      </c>
      <c r="O716" s="36">
        <v>9990</v>
      </c>
      <c r="P716" s="37">
        <f>K716/25.5</f>
        <v>372.15686274509807</v>
      </c>
      <c r="Q716" s="38">
        <f>K716/5.889</f>
        <v>1611.4790286975717</v>
      </c>
      <c r="R716" s="38">
        <f>(C716+1)*6.25+Q716</f>
        <v>1661.4790286975717</v>
      </c>
      <c r="S716" s="20">
        <v>29.1</v>
      </c>
      <c r="T716" s="67"/>
      <c r="U716" s="67">
        <v>37</v>
      </c>
      <c r="W716" s="23">
        <v>2400</v>
      </c>
      <c r="X716" s="23">
        <v>5990</v>
      </c>
      <c r="Y716" s="23">
        <v>9990</v>
      </c>
    </row>
    <row r="717" spans="1:26" customFormat="1" x14ac:dyDescent="0.3">
      <c r="A717" s="95">
        <v>43659</v>
      </c>
      <c r="B717" s="4">
        <v>43666</v>
      </c>
      <c r="C717" s="2">
        <f t="shared" ref="C717:C720" si="467">B717-A717</f>
        <v>7</v>
      </c>
      <c r="D717" s="92" t="s">
        <v>112</v>
      </c>
      <c r="E717" s="1" t="s">
        <v>22</v>
      </c>
      <c r="F717" s="155" t="str">
        <f>HYPERLINK("https://www.ckvt.cz/hotely/chorvatsko/stredni-dalmacie/basko-polje/hotel-alem","Hotel ALEM")</f>
        <v>Hotel ALEM</v>
      </c>
      <c r="G717" s="1" t="s">
        <v>29</v>
      </c>
      <c r="H717" s="1" t="s">
        <v>137</v>
      </c>
      <c r="I717" s="40" t="s">
        <v>117</v>
      </c>
      <c r="J717" s="100">
        <f t="shared" ref="J717:J720" si="468">1-(K717/O717)</f>
        <v>5.0050050050050032E-2</v>
      </c>
      <c r="K717" s="209">
        <v>9490</v>
      </c>
      <c r="L717" s="11">
        <f t="shared" si="460"/>
        <v>11890</v>
      </c>
      <c r="M717" s="11">
        <f t="shared" si="461"/>
        <v>15480</v>
      </c>
      <c r="N717" s="17">
        <f t="shared" si="462"/>
        <v>19480</v>
      </c>
      <c r="O717" s="5">
        <v>9990</v>
      </c>
      <c r="P717" s="6">
        <f t="shared" ref="P717:P720" si="469">K717/25.5</f>
        <v>372.15686274509807</v>
      </c>
      <c r="Q717" s="7">
        <f t="shared" ref="Q717:Q720" si="470">K717/5.889</f>
        <v>1611.4790286975717</v>
      </c>
      <c r="R717" s="38">
        <f t="shared" ref="R717:R720" si="471">(C717+1)*6.25+Q717</f>
        <v>1661.4790286975717</v>
      </c>
      <c r="S717" s="20">
        <v>22.1</v>
      </c>
      <c r="T717" s="65"/>
      <c r="U717" s="65" t="s">
        <v>126</v>
      </c>
      <c r="W717">
        <v>2400</v>
      </c>
      <c r="X717" s="23">
        <v>5990</v>
      </c>
      <c r="Y717" s="23">
        <v>9990</v>
      </c>
      <c r="Z717" s="23"/>
    </row>
    <row r="718" spans="1:26" customFormat="1" hidden="1" x14ac:dyDescent="0.3">
      <c r="A718" s="170">
        <v>43659</v>
      </c>
      <c r="B718" s="171">
        <v>43666</v>
      </c>
      <c r="C718" s="172">
        <f t="shared" si="467"/>
        <v>7</v>
      </c>
      <c r="D718" s="173" t="s">
        <v>112</v>
      </c>
      <c r="E718" s="174" t="s">
        <v>22</v>
      </c>
      <c r="F718" s="175" t="str">
        <f>HYPERLINK("https://www.ckvt.cz/hotely/chorvatsko/stredni-dalmacie/basko-polje/hotel-alem","Hotel ALEM")</f>
        <v>Hotel ALEM</v>
      </c>
      <c r="G718" s="174" t="s">
        <v>29</v>
      </c>
      <c r="H718" s="174" t="s">
        <v>137</v>
      </c>
      <c r="I718" s="174" t="s">
        <v>30</v>
      </c>
      <c r="J718" s="176">
        <f t="shared" si="468"/>
        <v>5.0050050050050032E-2</v>
      </c>
      <c r="K718" s="212">
        <v>9490</v>
      </c>
      <c r="L718" s="79">
        <f t="shared" si="460"/>
        <v>11890</v>
      </c>
      <c r="M718" s="79">
        <f t="shared" si="461"/>
        <v>15480</v>
      </c>
      <c r="N718" s="88">
        <f t="shared" si="462"/>
        <v>19480</v>
      </c>
      <c r="O718" s="5">
        <v>9990</v>
      </c>
      <c r="P718" s="6">
        <f t="shared" si="469"/>
        <v>372.15686274509807</v>
      </c>
      <c r="Q718" s="7">
        <f t="shared" si="470"/>
        <v>1611.4790286975717</v>
      </c>
      <c r="R718" s="38">
        <f t="shared" si="471"/>
        <v>1661.4790286975717</v>
      </c>
      <c r="S718" s="20">
        <v>22.1</v>
      </c>
      <c r="T718" s="68"/>
      <c r="U718" s="68">
        <v>1</v>
      </c>
      <c r="W718">
        <v>2400</v>
      </c>
      <c r="X718" s="23">
        <v>5990</v>
      </c>
      <c r="Y718" s="23">
        <v>9990</v>
      </c>
      <c r="Z718" s="23"/>
    </row>
    <row r="719" spans="1:26" hidden="1" x14ac:dyDescent="0.3">
      <c r="A719" s="162">
        <v>43659</v>
      </c>
      <c r="B719" s="163">
        <v>43666</v>
      </c>
      <c r="C719" s="164">
        <f t="shared" si="467"/>
        <v>7</v>
      </c>
      <c r="D719" s="165" t="s">
        <v>112</v>
      </c>
      <c r="E719" s="166" t="s">
        <v>22</v>
      </c>
      <c r="F719" s="167" t="str">
        <f>HYPERLINK("https://www.ckvt.cz/hotely/chorvatsko/stredni-dalmacie/basko-polje/hotel-alem","Hotel ALEM")</f>
        <v>Hotel ALEM</v>
      </c>
      <c r="G719" s="166" t="s">
        <v>29</v>
      </c>
      <c r="H719" s="166" t="s">
        <v>137</v>
      </c>
      <c r="I719" s="166" t="s">
        <v>31</v>
      </c>
      <c r="J719" s="168">
        <f t="shared" si="468"/>
        <v>5.0050050050050032E-2</v>
      </c>
      <c r="K719" s="169">
        <v>9490</v>
      </c>
      <c r="L719" s="70">
        <f t="shared" si="460"/>
        <v>11890</v>
      </c>
      <c r="M719" s="70">
        <f t="shared" si="461"/>
        <v>15480</v>
      </c>
      <c r="N719" s="87">
        <f t="shared" si="462"/>
        <v>19480</v>
      </c>
      <c r="O719" s="36">
        <v>9990</v>
      </c>
      <c r="P719" s="37">
        <f t="shared" si="469"/>
        <v>372.15686274509807</v>
      </c>
      <c r="Q719" s="38">
        <f t="shared" si="470"/>
        <v>1611.4790286975717</v>
      </c>
      <c r="R719" s="38">
        <f t="shared" si="471"/>
        <v>1661.4790286975717</v>
      </c>
      <c r="S719" s="20">
        <v>22.2</v>
      </c>
      <c r="T719" s="67"/>
      <c r="U719" s="67">
        <v>0</v>
      </c>
      <c r="W719" s="23">
        <v>2400</v>
      </c>
      <c r="X719" s="23">
        <v>5990</v>
      </c>
      <c r="Y719" s="23">
        <v>9990</v>
      </c>
    </row>
    <row r="720" spans="1:26" hidden="1" x14ac:dyDescent="0.3">
      <c r="A720" s="162">
        <v>43659</v>
      </c>
      <c r="B720" s="163">
        <v>43666</v>
      </c>
      <c r="C720" s="164">
        <f t="shared" si="467"/>
        <v>7</v>
      </c>
      <c r="D720" s="165" t="s">
        <v>112</v>
      </c>
      <c r="E720" s="166" t="s">
        <v>22</v>
      </c>
      <c r="F720" s="167" t="str">
        <f>HYPERLINK("https://www.ckvt.cz/hotely/chorvatsko/stredni-dalmacie/basko-polje/hotel-alem","Hotel ALEM")</f>
        <v>Hotel ALEM</v>
      </c>
      <c r="G720" s="166" t="s">
        <v>29</v>
      </c>
      <c r="H720" s="166" t="s">
        <v>137</v>
      </c>
      <c r="I720" s="166" t="s">
        <v>32</v>
      </c>
      <c r="J720" s="168">
        <f t="shared" si="468"/>
        <v>6.8694798822374836E-2</v>
      </c>
      <c r="K720" s="169">
        <v>9490</v>
      </c>
      <c r="L720" s="70">
        <f t="shared" si="460"/>
        <v>11890</v>
      </c>
      <c r="M720" s="70">
        <f t="shared" si="461"/>
        <v>15480</v>
      </c>
      <c r="N720" s="87">
        <f t="shared" si="462"/>
        <v>19480</v>
      </c>
      <c r="O720" s="36">
        <v>10190</v>
      </c>
      <c r="P720" s="37">
        <f t="shared" si="469"/>
        <v>372.15686274509807</v>
      </c>
      <c r="Q720" s="38">
        <f t="shared" si="470"/>
        <v>1611.4790286975717</v>
      </c>
      <c r="R720" s="38">
        <f t="shared" si="471"/>
        <v>1661.4790286975717</v>
      </c>
      <c r="S720" s="20">
        <v>22.3</v>
      </c>
      <c r="T720" s="67"/>
      <c r="U720" s="67">
        <v>0</v>
      </c>
      <c r="W720" s="23">
        <v>2400</v>
      </c>
      <c r="X720" s="23">
        <v>5990</v>
      </c>
      <c r="Y720" s="23">
        <v>9990</v>
      </c>
    </row>
    <row r="721" spans="1:26" x14ac:dyDescent="0.3">
      <c r="A721" s="94">
        <v>43659</v>
      </c>
      <c r="B721" s="51">
        <v>43666</v>
      </c>
      <c r="C721" s="33">
        <f t="shared" ref="C721:C732" si="472">B721-A721</f>
        <v>7</v>
      </c>
      <c r="D721" s="64" t="s">
        <v>112</v>
      </c>
      <c r="E721" s="40" t="s">
        <v>17</v>
      </c>
      <c r="F721" s="154" t="str">
        <f>HYPERLINK("https://www.ckvt.cz/hotely/chorvatsko/stredni-dalmacie/baska-voda/rodinne-bungalovy-neptun-klub-baska-voda","Rodinné bung. BAŠKA VODA")</f>
        <v>Rodinné bung. BAŠKA VODA</v>
      </c>
      <c r="G721" s="40" t="s">
        <v>29</v>
      </c>
      <c r="H721" s="40" t="s">
        <v>137</v>
      </c>
      <c r="I721" s="40" t="s">
        <v>117</v>
      </c>
      <c r="J721" s="99">
        <f t="shared" ref="J721:J732" si="473">1-(K721/O721)</f>
        <v>0.1740644038294169</v>
      </c>
      <c r="K721" s="210">
        <v>9490</v>
      </c>
      <c r="L721" s="34">
        <f t="shared" ref="L721:L732" si="474">K721+W721</f>
        <v>11890</v>
      </c>
      <c r="M721" s="34">
        <f t="shared" ref="M721:M732" si="475">K721+X721</f>
        <v>15480</v>
      </c>
      <c r="N721" s="52">
        <f t="shared" ref="N721:N732" si="476">K721+Y721</f>
        <v>19480</v>
      </c>
      <c r="O721" s="27">
        <v>11490</v>
      </c>
      <c r="P721" s="37">
        <f t="shared" ref="P721:P732" si="477">K721/25.5</f>
        <v>372.15686274509807</v>
      </c>
      <c r="Q721" s="38">
        <f t="shared" ref="Q721:Q732" si="478">K721/5.889</f>
        <v>1611.4790286975717</v>
      </c>
      <c r="R721" s="38">
        <f t="shared" ref="R721:R732" si="479">(C721+1)*6.25+Q721</f>
        <v>1661.4790286975717</v>
      </c>
      <c r="S721" s="18">
        <v>33.1</v>
      </c>
      <c r="T721" s="65"/>
      <c r="U721" s="65" t="s">
        <v>126</v>
      </c>
      <c r="W721" s="23">
        <v>2400</v>
      </c>
      <c r="X721" s="23">
        <v>5990</v>
      </c>
      <c r="Y721" s="23">
        <v>9990</v>
      </c>
    </row>
    <row r="722" spans="1:26" hidden="1" x14ac:dyDescent="0.3">
      <c r="A722" s="162">
        <v>43659</v>
      </c>
      <c r="B722" s="163">
        <v>43666</v>
      </c>
      <c r="C722" s="164">
        <f t="shared" si="472"/>
        <v>7</v>
      </c>
      <c r="D722" s="165" t="s">
        <v>112</v>
      </c>
      <c r="E722" s="166" t="s">
        <v>17</v>
      </c>
      <c r="F722" s="167" t="str">
        <f>HYPERLINK("https://www.ckvt.cz/hotely/chorvatsko/stredni-dalmacie/baska-voda/rodinne-bungalovy-neptun-klub-baska-voda","Rodinné bung. BAŠKA VODA")</f>
        <v>Rodinné bung. BAŠKA VODA</v>
      </c>
      <c r="G722" s="166" t="s">
        <v>29</v>
      </c>
      <c r="H722" s="166" t="s">
        <v>137</v>
      </c>
      <c r="I722" s="166" t="s">
        <v>30</v>
      </c>
      <c r="J722" s="168">
        <f t="shared" si="473"/>
        <v>0.1740644038294169</v>
      </c>
      <c r="K722" s="169">
        <v>9490</v>
      </c>
      <c r="L722" s="70">
        <f t="shared" si="474"/>
        <v>11890</v>
      </c>
      <c r="M722" s="70">
        <f t="shared" si="475"/>
        <v>15480</v>
      </c>
      <c r="N722" s="87">
        <f t="shared" si="476"/>
        <v>19480</v>
      </c>
      <c r="O722" s="27">
        <v>11490</v>
      </c>
      <c r="P722" s="37">
        <f t="shared" si="477"/>
        <v>372.15686274509807</v>
      </c>
      <c r="Q722" s="38">
        <f t="shared" si="478"/>
        <v>1611.4790286975717</v>
      </c>
      <c r="R722" s="38">
        <f t="shared" si="479"/>
        <v>1661.4790286975717</v>
      </c>
      <c r="S722" s="18">
        <v>33.1</v>
      </c>
      <c r="U722" s="67">
        <v>28</v>
      </c>
      <c r="W722" s="23">
        <v>2400</v>
      </c>
      <c r="X722" s="23">
        <v>5990</v>
      </c>
      <c r="Y722" s="23">
        <v>9990</v>
      </c>
    </row>
    <row r="723" spans="1:26" hidden="1" x14ac:dyDescent="0.3">
      <c r="A723" s="162">
        <v>43659</v>
      </c>
      <c r="B723" s="163">
        <v>43666</v>
      </c>
      <c r="C723" s="164">
        <f t="shared" si="472"/>
        <v>7</v>
      </c>
      <c r="D723" s="165" t="s">
        <v>112</v>
      </c>
      <c r="E723" s="166" t="s">
        <v>17</v>
      </c>
      <c r="F723" s="167" t="str">
        <f>HYPERLINK("https://www.ckvt.cz/hotely/chorvatsko/stredni-dalmacie/baska-voda/rodinne-bungalovy-neptun-klub-baska-voda","Rodinné bung. BAŠKA VODA")</f>
        <v>Rodinné bung. BAŠKA VODA</v>
      </c>
      <c r="G723" s="166" t="s">
        <v>29</v>
      </c>
      <c r="H723" s="166" t="s">
        <v>137</v>
      </c>
      <c r="I723" s="166" t="s">
        <v>43</v>
      </c>
      <c r="J723" s="168">
        <f t="shared" si="473"/>
        <v>8.0064051240992806E-2</v>
      </c>
      <c r="K723" s="169">
        <v>11490</v>
      </c>
      <c r="L723" s="70">
        <f t="shared" si="474"/>
        <v>13890</v>
      </c>
      <c r="M723" s="70">
        <f t="shared" si="475"/>
        <v>17480</v>
      </c>
      <c r="N723" s="87">
        <f t="shared" si="476"/>
        <v>21480</v>
      </c>
      <c r="O723" s="27">
        <v>12490</v>
      </c>
      <c r="P723" s="37">
        <f t="shared" si="477"/>
        <v>450.58823529411762</v>
      </c>
      <c r="Q723" s="38">
        <f t="shared" si="478"/>
        <v>1951.0952623535404</v>
      </c>
      <c r="R723" s="38">
        <f t="shared" si="479"/>
        <v>2001.0952623535404</v>
      </c>
      <c r="S723" s="18">
        <v>33.200000000000003</v>
      </c>
      <c r="U723" s="67">
        <v>15</v>
      </c>
      <c r="W723" s="23">
        <v>2400</v>
      </c>
      <c r="X723" s="23">
        <v>5990</v>
      </c>
      <c r="Y723" s="23">
        <v>9990</v>
      </c>
    </row>
    <row r="724" spans="1:26" customFormat="1" hidden="1" x14ac:dyDescent="0.3">
      <c r="A724" s="170">
        <v>43659</v>
      </c>
      <c r="B724" s="171">
        <v>43666</v>
      </c>
      <c r="C724" s="172">
        <f t="shared" si="472"/>
        <v>7</v>
      </c>
      <c r="D724" s="173" t="s">
        <v>112</v>
      </c>
      <c r="E724" s="174" t="s">
        <v>17</v>
      </c>
      <c r="F724" s="175" t="str">
        <f>HYPERLINK("https://www.ckvt.cz/hotely/chorvatsko/stredni-dalmacie/baska-voda/rodinne-bungalovy-neptun-klub-baska-voda","Rodinné bung. BAŠKA VODA")</f>
        <v>Rodinné bung. BAŠKA VODA</v>
      </c>
      <c r="G724" s="174" t="s">
        <v>29</v>
      </c>
      <c r="H724" s="174" t="s">
        <v>137</v>
      </c>
      <c r="I724" s="174" t="s">
        <v>44</v>
      </c>
      <c r="J724" s="176">
        <f t="shared" si="473"/>
        <v>3.8491147036181728E-2</v>
      </c>
      <c r="K724" s="212">
        <v>12490</v>
      </c>
      <c r="L724" s="79">
        <f t="shared" si="474"/>
        <v>14890</v>
      </c>
      <c r="M724" s="79">
        <f t="shared" si="475"/>
        <v>18480</v>
      </c>
      <c r="N724" s="88">
        <f t="shared" si="476"/>
        <v>22480</v>
      </c>
      <c r="O724" s="27">
        <v>12990</v>
      </c>
      <c r="P724" s="6">
        <f t="shared" si="477"/>
        <v>489.80392156862746</v>
      </c>
      <c r="Q724" s="7">
        <f t="shared" si="478"/>
        <v>2120.903379181525</v>
      </c>
      <c r="R724" s="38">
        <f t="shared" si="479"/>
        <v>2170.903379181525</v>
      </c>
      <c r="S724" s="18">
        <v>33.4</v>
      </c>
      <c r="T724" s="69"/>
      <c r="U724" s="68">
        <v>12</v>
      </c>
      <c r="W724">
        <v>2400</v>
      </c>
      <c r="X724" s="23">
        <v>5990</v>
      </c>
      <c r="Y724" s="23">
        <v>9990</v>
      </c>
      <c r="Z724" s="23"/>
    </row>
    <row r="725" spans="1:26" hidden="1" x14ac:dyDescent="0.3">
      <c r="A725" s="162">
        <v>43659</v>
      </c>
      <c r="B725" s="163">
        <v>43666</v>
      </c>
      <c r="C725" s="164">
        <f t="shared" si="472"/>
        <v>7</v>
      </c>
      <c r="D725" s="165" t="s">
        <v>112</v>
      </c>
      <c r="E725" s="166" t="s">
        <v>17</v>
      </c>
      <c r="F725" s="167" t="str">
        <f>HYPERLINK("https://www.ckvt.cz/hotely/chorvatsko/stredni-dalmacie/baska-voda/rodinne-bungalovy-neptun-klub-baska-voda","Rodinné bung. BAŠKA VODA")</f>
        <v>Rodinné bung. BAŠKA VODA</v>
      </c>
      <c r="G725" s="166" t="s">
        <v>29</v>
      </c>
      <c r="H725" s="166" t="s">
        <v>137</v>
      </c>
      <c r="I725" s="166" t="s">
        <v>45</v>
      </c>
      <c r="J725" s="168">
        <f t="shared" si="473"/>
        <v>3.5739814152966454E-2</v>
      </c>
      <c r="K725" s="169">
        <v>13490</v>
      </c>
      <c r="L725" s="70">
        <f t="shared" si="474"/>
        <v>15890</v>
      </c>
      <c r="M725" s="70">
        <f t="shared" si="475"/>
        <v>19480</v>
      </c>
      <c r="N725" s="87">
        <f t="shared" si="476"/>
        <v>23480</v>
      </c>
      <c r="O725" s="27">
        <v>13990</v>
      </c>
      <c r="P725" s="37">
        <f t="shared" si="477"/>
        <v>529.01960784313724</v>
      </c>
      <c r="Q725" s="38">
        <f t="shared" si="478"/>
        <v>2290.7114960095091</v>
      </c>
      <c r="R725" s="38">
        <f t="shared" si="479"/>
        <v>2340.7114960095091</v>
      </c>
      <c r="S725" s="18">
        <v>33.5</v>
      </c>
      <c r="U725" s="67">
        <v>4</v>
      </c>
      <c r="W725" s="23">
        <v>2400</v>
      </c>
      <c r="X725" s="23">
        <v>5990</v>
      </c>
      <c r="Y725" s="23">
        <v>9990</v>
      </c>
    </row>
    <row r="726" spans="1:26" customFormat="1" x14ac:dyDescent="0.3">
      <c r="A726" s="95">
        <v>43659</v>
      </c>
      <c r="B726" s="4">
        <v>43666</v>
      </c>
      <c r="C726" s="2">
        <f t="shared" si="472"/>
        <v>7</v>
      </c>
      <c r="D726" s="92" t="s">
        <v>112</v>
      </c>
      <c r="E726" s="1" t="s">
        <v>26</v>
      </c>
      <c r="F726" s="155" t="str">
        <f t="shared" ref="F726:F732" si="480">HYPERLINK("https://www.ckvt.cz/apartmany/chorvatsko/stredni-dalmacie/drvenik/depandance-triton-1","Aparthotel TRITON")</f>
        <v>Aparthotel TRITON</v>
      </c>
      <c r="G726" s="1" t="s">
        <v>28</v>
      </c>
      <c r="H726" s="1" t="s">
        <v>136</v>
      </c>
      <c r="I726" s="40" t="s">
        <v>117</v>
      </c>
      <c r="J726" s="100">
        <f t="shared" si="473"/>
        <v>0.1740644038294169</v>
      </c>
      <c r="K726" s="209">
        <v>9490</v>
      </c>
      <c r="L726" s="11">
        <f t="shared" si="474"/>
        <v>11890</v>
      </c>
      <c r="M726" s="11">
        <f t="shared" si="475"/>
        <v>15480</v>
      </c>
      <c r="N726" s="17">
        <f t="shared" si="476"/>
        <v>19480</v>
      </c>
      <c r="O726" s="3">
        <v>11490</v>
      </c>
      <c r="P726" s="6">
        <f t="shared" si="477"/>
        <v>372.15686274509807</v>
      </c>
      <c r="Q726" s="7">
        <f t="shared" si="478"/>
        <v>1611.4790286975717</v>
      </c>
      <c r="R726" s="38">
        <f t="shared" si="479"/>
        <v>1661.4790286975717</v>
      </c>
      <c r="S726" s="18">
        <v>28.1</v>
      </c>
      <c r="T726" s="65"/>
      <c r="U726" s="65" t="s">
        <v>126</v>
      </c>
      <c r="W726">
        <v>2400</v>
      </c>
      <c r="X726" s="23">
        <v>5990</v>
      </c>
      <c r="Y726" s="23">
        <v>9990</v>
      </c>
      <c r="Z726" s="23"/>
    </row>
    <row r="727" spans="1:26" customFormat="1" hidden="1" x14ac:dyDescent="0.3">
      <c r="A727" s="170">
        <v>43659</v>
      </c>
      <c r="B727" s="171">
        <v>43666</v>
      </c>
      <c r="C727" s="172">
        <f t="shared" si="472"/>
        <v>7</v>
      </c>
      <c r="D727" s="173" t="s">
        <v>112</v>
      </c>
      <c r="E727" s="174" t="s">
        <v>26</v>
      </c>
      <c r="F727" s="175" t="str">
        <f t="shared" si="480"/>
        <v>Aparthotel TRITON</v>
      </c>
      <c r="G727" s="174" t="s">
        <v>28</v>
      </c>
      <c r="H727" s="174" t="s">
        <v>136</v>
      </c>
      <c r="I727" s="174" t="s">
        <v>79</v>
      </c>
      <c r="J727" s="176">
        <f t="shared" si="473"/>
        <v>5.0050050050050032E-2</v>
      </c>
      <c r="K727" s="212">
        <v>9490</v>
      </c>
      <c r="L727" s="79">
        <f t="shared" si="474"/>
        <v>11890</v>
      </c>
      <c r="M727" s="79">
        <f t="shared" si="475"/>
        <v>15480</v>
      </c>
      <c r="N727" s="88">
        <f t="shared" si="476"/>
        <v>19480</v>
      </c>
      <c r="O727" s="3">
        <v>9990</v>
      </c>
      <c r="P727" s="6">
        <f t="shared" si="477"/>
        <v>372.15686274509807</v>
      </c>
      <c r="Q727" s="7">
        <f t="shared" si="478"/>
        <v>1611.4790286975717</v>
      </c>
      <c r="R727" s="38">
        <f t="shared" si="479"/>
        <v>1661.4790286975717</v>
      </c>
      <c r="S727" s="18">
        <v>28.1</v>
      </c>
      <c r="T727" s="69"/>
      <c r="U727" s="68">
        <v>0</v>
      </c>
      <c r="W727">
        <v>2400</v>
      </c>
      <c r="X727" s="23">
        <v>5990</v>
      </c>
      <c r="Y727" s="23">
        <v>9990</v>
      </c>
      <c r="Z727" s="23"/>
    </row>
    <row r="728" spans="1:26" customFormat="1" hidden="1" x14ac:dyDescent="0.3">
      <c r="A728" s="170">
        <v>43659</v>
      </c>
      <c r="B728" s="171">
        <v>43666</v>
      </c>
      <c r="C728" s="172">
        <f t="shared" si="472"/>
        <v>7</v>
      </c>
      <c r="D728" s="173" t="s">
        <v>112</v>
      </c>
      <c r="E728" s="174" t="s">
        <v>26</v>
      </c>
      <c r="F728" s="175" t="str">
        <f t="shared" si="480"/>
        <v>Aparthotel TRITON</v>
      </c>
      <c r="G728" s="174" t="s">
        <v>28</v>
      </c>
      <c r="H728" s="174" t="s">
        <v>136</v>
      </c>
      <c r="I728" s="174" t="s">
        <v>80</v>
      </c>
      <c r="J728" s="176">
        <f t="shared" si="473"/>
        <v>9.5328884652049584E-2</v>
      </c>
      <c r="K728" s="212">
        <v>9490</v>
      </c>
      <c r="L728" s="79">
        <f t="shared" si="474"/>
        <v>11890</v>
      </c>
      <c r="M728" s="79">
        <f t="shared" si="475"/>
        <v>15480</v>
      </c>
      <c r="N728" s="88">
        <f t="shared" si="476"/>
        <v>19480</v>
      </c>
      <c r="O728" s="3">
        <v>10490</v>
      </c>
      <c r="P728" s="6">
        <f t="shared" si="477"/>
        <v>372.15686274509807</v>
      </c>
      <c r="Q728" s="7">
        <f t="shared" si="478"/>
        <v>1611.4790286975717</v>
      </c>
      <c r="R728" s="38">
        <f t="shared" si="479"/>
        <v>1661.4790286975717</v>
      </c>
      <c r="S728" s="18">
        <v>28.2</v>
      </c>
      <c r="T728" s="69"/>
      <c r="U728" s="68">
        <v>0</v>
      </c>
      <c r="W728">
        <v>2400</v>
      </c>
      <c r="X728" s="23">
        <v>5990</v>
      </c>
      <c r="Y728" s="23">
        <v>9990</v>
      </c>
      <c r="Z728" s="23"/>
    </row>
    <row r="729" spans="1:26" customFormat="1" hidden="1" x14ac:dyDescent="0.3">
      <c r="A729" s="170">
        <v>43659</v>
      </c>
      <c r="B729" s="171">
        <v>43666</v>
      </c>
      <c r="C729" s="172">
        <f t="shared" si="472"/>
        <v>7</v>
      </c>
      <c r="D729" s="173" t="s">
        <v>112</v>
      </c>
      <c r="E729" s="174" t="s">
        <v>26</v>
      </c>
      <c r="F729" s="175" t="str">
        <f t="shared" si="480"/>
        <v>Aparthotel TRITON</v>
      </c>
      <c r="G729" s="174" t="s">
        <v>28</v>
      </c>
      <c r="H729" s="174" t="s">
        <v>136</v>
      </c>
      <c r="I729" s="174" t="s">
        <v>81</v>
      </c>
      <c r="J729" s="176">
        <f t="shared" si="473"/>
        <v>9.5328884652049584E-2</v>
      </c>
      <c r="K729" s="212">
        <v>9490</v>
      </c>
      <c r="L729" s="79">
        <f t="shared" si="474"/>
        <v>11890</v>
      </c>
      <c r="M729" s="79">
        <f t="shared" si="475"/>
        <v>15480</v>
      </c>
      <c r="N729" s="88">
        <f t="shared" si="476"/>
        <v>19480</v>
      </c>
      <c r="O729" s="3">
        <v>10490</v>
      </c>
      <c r="P729" s="6">
        <f t="shared" si="477"/>
        <v>372.15686274509807</v>
      </c>
      <c r="Q729" s="7">
        <f t="shared" si="478"/>
        <v>1611.4790286975717</v>
      </c>
      <c r="R729" s="38">
        <f t="shared" si="479"/>
        <v>1661.4790286975717</v>
      </c>
      <c r="S729" s="18">
        <v>28.3</v>
      </c>
      <c r="T729" s="69"/>
      <c r="U729" s="68">
        <v>0</v>
      </c>
      <c r="W729">
        <v>2400</v>
      </c>
      <c r="X729" s="23">
        <v>5990</v>
      </c>
      <c r="Y729" s="23">
        <v>9990</v>
      </c>
      <c r="Z729" s="23"/>
    </row>
    <row r="730" spans="1:26" customFormat="1" hidden="1" x14ac:dyDescent="0.3">
      <c r="A730" s="170">
        <v>43659</v>
      </c>
      <c r="B730" s="171">
        <v>43666</v>
      </c>
      <c r="C730" s="172">
        <f t="shared" si="472"/>
        <v>7</v>
      </c>
      <c r="D730" s="173" t="s">
        <v>112</v>
      </c>
      <c r="E730" s="174" t="s">
        <v>26</v>
      </c>
      <c r="F730" s="175" t="str">
        <f t="shared" si="480"/>
        <v>Aparthotel TRITON</v>
      </c>
      <c r="G730" s="174" t="s">
        <v>28</v>
      </c>
      <c r="H730" s="174" t="s">
        <v>136</v>
      </c>
      <c r="I730" s="174" t="s">
        <v>82</v>
      </c>
      <c r="J730" s="176">
        <f t="shared" si="473"/>
        <v>0.12048192771084343</v>
      </c>
      <c r="K730" s="212">
        <v>9490</v>
      </c>
      <c r="L730" s="79">
        <f t="shared" si="474"/>
        <v>11890</v>
      </c>
      <c r="M730" s="79">
        <f t="shared" si="475"/>
        <v>15480</v>
      </c>
      <c r="N730" s="88">
        <f t="shared" si="476"/>
        <v>19480</v>
      </c>
      <c r="O730" s="3">
        <v>10790</v>
      </c>
      <c r="P730" s="6">
        <f t="shared" si="477"/>
        <v>372.15686274509807</v>
      </c>
      <c r="Q730" s="7">
        <f t="shared" si="478"/>
        <v>1611.4790286975717</v>
      </c>
      <c r="R730" s="38">
        <f t="shared" si="479"/>
        <v>1661.4790286975717</v>
      </c>
      <c r="S730" s="18">
        <v>28.4</v>
      </c>
      <c r="T730" s="69"/>
      <c r="U730" s="68">
        <v>0</v>
      </c>
      <c r="W730">
        <v>2400</v>
      </c>
      <c r="X730" s="23">
        <v>5990</v>
      </c>
      <c r="Y730" s="23">
        <v>9990</v>
      </c>
      <c r="Z730" s="23"/>
    </row>
    <row r="731" spans="1:26" hidden="1" x14ac:dyDescent="0.3">
      <c r="A731" s="162">
        <v>43659</v>
      </c>
      <c r="B731" s="163">
        <v>43666</v>
      </c>
      <c r="C731" s="164">
        <f t="shared" si="472"/>
        <v>7</v>
      </c>
      <c r="D731" s="165" t="s">
        <v>112</v>
      </c>
      <c r="E731" s="166" t="s">
        <v>26</v>
      </c>
      <c r="F731" s="167" t="str">
        <f t="shared" si="480"/>
        <v>Aparthotel TRITON</v>
      </c>
      <c r="G731" s="166" t="s">
        <v>28</v>
      </c>
      <c r="H731" s="166" t="s">
        <v>136</v>
      </c>
      <c r="I731" s="166" t="s">
        <v>83</v>
      </c>
      <c r="J731" s="168">
        <f t="shared" si="473"/>
        <v>0.1740644038294169</v>
      </c>
      <c r="K731" s="169">
        <v>9490</v>
      </c>
      <c r="L731" s="70">
        <f t="shared" si="474"/>
        <v>11890</v>
      </c>
      <c r="M731" s="70">
        <f t="shared" si="475"/>
        <v>15480</v>
      </c>
      <c r="N731" s="87">
        <f t="shared" si="476"/>
        <v>19480</v>
      </c>
      <c r="O731" s="27">
        <v>11490</v>
      </c>
      <c r="P731" s="37">
        <f t="shared" si="477"/>
        <v>372.15686274509807</v>
      </c>
      <c r="Q731" s="38">
        <f t="shared" si="478"/>
        <v>1611.4790286975717</v>
      </c>
      <c r="R731" s="38">
        <f t="shared" si="479"/>
        <v>1661.4790286975717</v>
      </c>
      <c r="S731" s="18">
        <v>28.5</v>
      </c>
      <c r="U731" s="67">
        <v>3</v>
      </c>
      <c r="W731" s="23">
        <v>2400</v>
      </c>
      <c r="X731" s="23">
        <v>5990</v>
      </c>
      <c r="Y731" s="23">
        <v>9990</v>
      </c>
    </row>
    <row r="732" spans="1:26" customFormat="1" hidden="1" x14ac:dyDescent="0.3">
      <c r="A732" s="170">
        <v>43659</v>
      </c>
      <c r="B732" s="171">
        <v>43666</v>
      </c>
      <c r="C732" s="172">
        <f t="shared" si="472"/>
        <v>7</v>
      </c>
      <c r="D732" s="173" t="s">
        <v>112</v>
      </c>
      <c r="E732" s="174" t="s">
        <v>26</v>
      </c>
      <c r="F732" s="175" t="str">
        <f t="shared" si="480"/>
        <v>Aparthotel TRITON</v>
      </c>
      <c r="G732" s="174" t="s">
        <v>28</v>
      </c>
      <c r="H732" s="174" t="s">
        <v>136</v>
      </c>
      <c r="I732" s="174" t="s">
        <v>84</v>
      </c>
      <c r="J732" s="176">
        <f t="shared" si="473"/>
        <v>0.17869907076483205</v>
      </c>
      <c r="K732" s="212">
        <v>11490</v>
      </c>
      <c r="L732" s="79">
        <f t="shared" si="474"/>
        <v>13890</v>
      </c>
      <c r="M732" s="79">
        <f t="shared" si="475"/>
        <v>17480</v>
      </c>
      <c r="N732" s="88">
        <f t="shared" si="476"/>
        <v>21480</v>
      </c>
      <c r="O732" s="3">
        <v>13990</v>
      </c>
      <c r="P732" s="6">
        <f t="shared" si="477"/>
        <v>450.58823529411762</v>
      </c>
      <c r="Q732" s="7">
        <f t="shared" si="478"/>
        <v>1951.0952623535404</v>
      </c>
      <c r="R732" s="38">
        <f t="shared" si="479"/>
        <v>2001.0952623535404</v>
      </c>
      <c r="S732" s="18">
        <v>28.6</v>
      </c>
      <c r="T732" s="69"/>
      <c r="U732" s="68">
        <v>0</v>
      </c>
      <c r="W732">
        <v>2400</v>
      </c>
      <c r="X732" s="23">
        <v>5990</v>
      </c>
      <c r="Y732" s="23">
        <v>9990</v>
      </c>
      <c r="Z732" s="23"/>
    </row>
    <row r="733" spans="1:26" x14ac:dyDescent="0.3">
      <c r="A733" s="94">
        <v>43659</v>
      </c>
      <c r="B733" s="51">
        <v>43666</v>
      </c>
      <c r="C733" s="33">
        <f t="shared" ref="C733:C755" si="481">B733-A733</f>
        <v>7</v>
      </c>
      <c r="D733" s="64" t="s">
        <v>112</v>
      </c>
      <c r="E733" s="40" t="s">
        <v>20</v>
      </c>
      <c r="F733" s="154" t="str">
        <f>HYPERLINK("https://www.ckvt.cz/hotely/chorvatsko/stredni-dalmacie/gradac/depandance-laguna-b","Depandance LAGUNA B")</f>
        <v>Depandance LAGUNA B</v>
      </c>
      <c r="G733" s="40" t="s">
        <v>29</v>
      </c>
      <c r="H733" s="40" t="s">
        <v>137</v>
      </c>
      <c r="I733" s="40" t="s">
        <v>117</v>
      </c>
      <c r="J733" s="99">
        <f t="shared" ref="J733:J755" si="482">1-(K733/O733)</f>
        <v>8.7032201914708396E-2</v>
      </c>
      <c r="K733" s="210">
        <v>10490</v>
      </c>
      <c r="L733" s="34">
        <f t="shared" si="460"/>
        <v>12890</v>
      </c>
      <c r="M733" s="34">
        <f t="shared" si="461"/>
        <v>16480</v>
      </c>
      <c r="N733" s="52">
        <f t="shared" si="462"/>
        <v>20480</v>
      </c>
      <c r="O733" s="27">
        <v>11490</v>
      </c>
      <c r="P733" s="37">
        <f t="shared" ref="P733:P756" si="483">K733/25.5</f>
        <v>411.37254901960785</v>
      </c>
      <c r="Q733" s="38">
        <f t="shared" ref="Q733:Q756" si="484">K733/5.889</f>
        <v>1781.2871455255561</v>
      </c>
      <c r="R733" s="38">
        <f t="shared" ref="R733:R755" si="485">(C733+1)*6.25+Q733</f>
        <v>1831.2871455255561</v>
      </c>
      <c r="S733" s="20">
        <v>32.1</v>
      </c>
      <c r="T733" s="65"/>
      <c r="U733" s="65" t="s">
        <v>126</v>
      </c>
      <c r="V733" s="193"/>
      <c r="W733" s="23">
        <v>2400</v>
      </c>
      <c r="X733" s="23">
        <v>5990</v>
      </c>
      <c r="Y733" s="23">
        <v>9990</v>
      </c>
    </row>
    <row r="734" spans="1:26" hidden="1" x14ac:dyDescent="0.3">
      <c r="A734" s="162">
        <v>43659</v>
      </c>
      <c r="B734" s="163">
        <v>43666</v>
      </c>
      <c r="C734" s="164">
        <f t="shared" si="481"/>
        <v>7</v>
      </c>
      <c r="D734" s="165" t="s">
        <v>112</v>
      </c>
      <c r="E734" s="166" t="s">
        <v>20</v>
      </c>
      <c r="F734" s="167" t="str">
        <f>HYPERLINK("https://www.ckvt.cz/hotely/chorvatsko/stredni-dalmacie/gradac/depandance-laguna-b","Depandance LAGUNA B")</f>
        <v>Depandance LAGUNA B</v>
      </c>
      <c r="G734" s="166" t="s">
        <v>29</v>
      </c>
      <c r="H734" s="166" t="s">
        <v>137</v>
      </c>
      <c r="I734" s="166" t="s">
        <v>36</v>
      </c>
      <c r="J734" s="168">
        <f t="shared" si="482"/>
        <v>0.12510425354462051</v>
      </c>
      <c r="K734" s="169">
        <v>10490</v>
      </c>
      <c r="L734" s="70">
        <f t="shared" si="460"/>
        <v>12890</v>
      </c>
      <c r="M734" s="70">
        <f t="shared" si="461"/>
        <v>16480</v>
      </c>
      <c r="N734" s="87">
        <f t="shared" si="462"/>
        <v>20480</v>
      </c>
      <c r="O734" s="27">
        <v>11990</v>
      </c>
      <c r="P734" s="37">
        <f t="shared" si="483"/>
        <v>411.37254901960785</v>
      </c>
      <c r="Q734" s="38">
        <f t="shared" si="484"/>
        <v>1781.2871455255561</v>
      </c>
      <c r="R734" s="38">
        <f t="shared" si="485"/>
        <v>1831.2871455255561</v>
      </c>
      <c r="S734" s="20">
        <v>32.1</v>
      </c>
      <c r="T734" s="67"/>
      <c r="U734" s="67">
        <v>1</v>
      </c>
      <c r="V734" s="193">
        <v>10490</v>
      </c>
      <c r="W734" s="23">
        <v>2400</v>
      </c>
      <c r="X734" s="23">
        <v>5990</v>
      </c>
      <c r="Y734" s="23">
        <v>9990</v>
      </c>
    </row>
    <row r="735" spans="1:26" hidden="1" x14ac:dyDescent="0.3">
      <c r="A735" s="162">
        <v>43659</v>
      </c>
      <c r="B735" s="163">
        <v>43666</v>
      </c>
      <c r="C735" s="164">
        <f t="shared" si="481"/>
        <v>7</v>
      </c>
      <c r="D735" s="165" t="s">
        <v>112</v>
      </c>
      <c r="E735" s="166" t="s">
        <v>20</v>
      </c>
      <c r="F735" s="167" t="str">
        <f>HYPERLINK("https://www.ckvt.cz/hotely/chorvatsko/stredni-dalmacie/gradac/depandance-laguna-b","Depandance LAGUNA B")</f>
        <v>Depandance LAGUNA B</v>
      </c>
      <c r="G735" s="166" t="s">
        <v>29</v>
      </c>
      <c r="H735" s="166" t="s">
        <v>137</v>
      </c>
      <c r="I735" s="166" t="s">
        <v>33</v>
      </c>
      <c r="J735" s="168">
        <f t="shared" si="482"/>
        <v>8.7032201914708396E-2</v>
      </c>
      <c r="K735" s="169">
        <v>10490</v>
      </c>
      <c r="L735" s="70">
        <f t="shared" si="460"/>
        <v>12890</v>
      </c>
      <c r="M735" s="70">
        <f t="shared" si="461"/>
        <v>16480</v>
      </c>
      <c r="N735" s="87">
        <f t="shared" si="462"/>
        <v>20480</v>
      </c>
      <c r="O735" s="27">
        <v>11490</v>
      </c>
      <c r="P735" s="37">
        <f t="shared" si="483"/>
        <v>411.37254901960785</v>
      </c>
      <c r="Q735" s="38">
        <f t="shared" si="484"/>
        <v>1781.2871455255561</v>
      </c>
      <c r="R735" s="38">
        <f t="shared" si="485"/>
        <v>1831.2871455255561</v>
      </c>
      <c r="S735" s="20">
        <v>32.200000000000003</v>
      </c>
      <c r="T735" s="67"/>
      <c r="U735" s="67">
        <v>5</v>
      </c>
      <c r="V735" s="193"/>
      <c r="W735" s="23">
        <v>2400</v>
      </c>
      <c r="X735" s="23">
        <v>5990</v>
      </c>
      <c r="Y735" s="23">
        <v>9990</v>
      </c>
    </row>
    <row r="736" spans="1:26" x14ac:dyDescent="0.3">
      <c r="A736" s="94">
        <v>43659</v>
      </c>
      <c r="B736" s="51">
        <v>43666</v>
      </c>
      <c r="C736" s="33">
        <f t="shared" si="481"/>
        <v>7</v>
      </c>
      <c r="D736" s="64" t="s">
        <v>112</v>
      </c>
      <c r="E736" s="40" t="s">
        <v>20</v>
      </c>
      <c r="F736" s="154" t="str">
        <f>HYPERLINK("https://www.ckvt.cz/hotely/chorvatsko/stredni-dalmacie/gradac/depandance-laguna-a","Depandance LAGUNA A")</f>
        <v>Depandance LAGUNA A</v>
      </c>
      <c r="G736" s="40" t="s">
        <v>29</v>
      </c>
      <c r="H736" s="40" t="s">
        <v>137</v>
      </c>
      <c r="I736" s="40" t="s">
        <v>117</v>
      </c>
      <c r="J736" s="99">
        <f t="shared" si="482"/>
        <v>0.12510425354462051</v>
      </c>
      <c r="K736" s="210">
        <v>10490</v>
      </c>
      <c r="L736" s="34">
        <f t="shared" si="460"/>
        <v>12890</v>
      </c>
      <c r="M736" s="34">
        <f t="shared" si="461"/>
        <v>16480</v>
      </c>
      <c r="N736" s="52">
        <f t="shared" si="462"/>
        <v>20480</v>
      </c>
      <c r="O736" s="27">
        <v>11990</v>
      </c>
      <c r="P736" s="37">
        <f t="shared" si="483"/>
        <v>411.37254901960785</v>
      </c>
      <c r="Q736" s="38">
        <f t="shared" si="484"/>
        <v>1781.2871455255561</v>
      </c>
      <c r="R736" s="38">
        <f t="shared" si="485"/>
        <v>1831.2871455255561</v>
      </c>
      <c r="S736" s="20">
        <v>34.1</v>
      </c>
      <c r="T736" s="65"/>
      <c r="U736" s="65" t="s">
        <v>126</v>
      </c>
      <c r="V736" s="193"/>
      <c r="W736" s="23">
        <v>2400</v>
      </c>
      <c r="X736" s="23">
        <v>5990</v>
      </c>
      <c r="Y736" s="23">
        <v>9990</v>
      </c>
    </row>
    <row r="737" spans="1:26" hidden="1" x14ac:dyDescent="0.3">
      <c r="A737" s="162">
        <v>43659</v>
      </c>
      <c r="B737" s="163">
        <v>43666</v>
      </c>
      <c r="C737" s="164">
        <f t="shared" si="481"/>
        <v>7</v>
      </c>
      <c r="D737" s="165" t="s">
        <v>112</v>
      </c>
      <c r="E737" s="166" t="s">
        <v>20</v>
      </c>
      <c r="F737" s="167" t="str">
        <f>HYPERLINK("https://www.ckvt.cz/hotely/chorvatsko/stredni-dalmacie/gradac/depandance-laguna-a","Depandance LAGUNA A")</f>
        <v>Depandance LAGUNA A</v>
      </c>
      <c r="G737" s="166" t="s">
        <v>29</v>
      </c>
      <c r="H737" s="166" t="s">
        <v>137</v>
      </c>
      <c r="I737" s="166" t="s">
        <v>33</v>
      </c>
      <c r="J737" s="168">
        <f t="shared" si="482"/>
        <v>0.12510425354462051</v>
      </c>
      <c r="K737" s="169">
        <v>10490</v>
      </c>
      <c r="L737" s="70">
        <f t="shared" si="460"/>
        <v>12890</v>
      </c>
      <c r="M737" s="70">
        <f t="shared" si="461"/>
        <v>16480</v>
      </c>
      <c r="N737" s="87">
        <f t="shared" si="462"/>
        <v>20480</v>
      </c>
      <c r="O737" s="27">
        <v>11990</v>
      </c>
      <c r="P737" s="37">
        <f t="shared" si="483"/>
        <v>411.37254901960785</v>
      </c>
      <c r="Q737" s="38">
        <f t="shared" si="484"/>
        <v>1781.2871455255561</v>
      </c>
      <c r="R737" s="38">
        <f t="shared" si="485"/>
        <v>1831.2871455255561</v>
      </c>
      <c r="S737" s="20">
        <v>34.1</v>
      </c>
      <c r="T737" s="67"/>
      <c r="U737" s="67">
        <v>2</v>
      </c>
      <c r="V737" s="193">
        <v>10700</v>
      </c>
      <c r="W737" s="23">
        <v>2400</v>
      </c>
      <c r="X737" s="23">
        <v>5990</v>
      </c>
      <c r="Y737" s="23">
        <v>9990</v>
      </c>
    </row>
    <row r="738" spans="1:26" hidden="1" x14ac:dyDescent="0.3">
      <c r="A738" s="162">
        <v>43659</v>
      </c>
      <c r="B738" s="163">
        <v>43666</v>
      </c>
      <c r="C738" s="164">
        <f t="shared" si="481"/>
        <v>7</v>
      </c>
      <c r="D738" s="165" t="s">
        <v>112</v>
      </c>
      <c r="E738" s="166" t="s">
        <v>20</v>
      </c>
      <c r="F738" s="167" t="str">
        <f>HYPERLINK("https://www.ckvt.cz/hotely/chorvatsko/stredni-dalmacie/gradac/depandance-laguna-a","Depandance LAGUNA A")</f>
        <v>Depandance LAGUNA A</v>
      </c>
      <c r="G738" s="166" t="s">
        <v>29</v>
      </c>
      <c r="H738" s="166" t="s">
        <v>137</v>
      </c>
      <c r="I738" s="166" t="s">
        <v>32</v>
      </c>
      <c r="J738" s="168">
        <f t="shared" si="482"/>
        <v>0.16012810248198561</v>
      </c>
      <c r="K738" s="169">
        <v>10490</v>
      </c>
      <c r="L738" s="70">
        <f t="shared" si="460"/>
        <v>12890</v>
      </c>
      <c r="M738" s="70">
        <f t="shared" si="461"/>
        <v>16480</v>
      </c>
      <c r="N738" s="87">
        <f t="shared" si="462"/>
        <v>20480</v>
      </c>
      <c r="O738" s="27">
        <v>12490</v>
      </c>
      <c r="P738" s="37">
        <f t="shared" si="483"/>
        <v>411.37254901960785</v>
      </c>
      <c r="Q738" s="38">
        <f t="shared" si="484"/>
        <v>1781.2871455255561</v>
      </c>
      <c r="R738" s="38">
        <f t="shared" si="485"/>
        <v>1831.2871455255561</v>
      </c>
      <c r="S738" s="20">
        <v>34.200000000000003</v>
      </c>
      <c r="T738" s="67"/>
      <c r="U738" s="67">
        <v>7</v>
      </c>
      <c r="V738" s="193"/>
      <c r="W738" s="23">
        <v>2400</v>
      </c>
      <c r="X738" s="23">
        <v>5990</v>
      </c>
      <c r="Y738" s="23">
        <v>9990</v>
      </c>
    </row>
    <row r="739" spans="1:26" x14ac:dyDescent="0.3">
      <c r="A739" s="94">
        <v>43659</v>
      </c>
      <c r="B739" s="51">
        <v>43666</v>
      </c>
      <c r="C739" s="33">
        <f>B739-A739</f>
        <v>7</v>
      </c>
      <c r="D739" s="64" t="s">
        <v>112</v>
      </c>
      <c r="E739" s="40" t="s">
        <v>14</v>
      </c>
      <c r="F739" s="154" t="str">
        <f>HYPERLINK("https://www.ckvt.cz/hotely/chorvatsko/severni-dalmacie/trogir-seget-donji/hotel-medena","Hotel MEDENA")</f>
        <v>Hotel MEDENA</v>
      </c>
      <c r="G739" s="40" t="s">
        <v>5</v>
      </c>
      <c r="H739" s="40" t="s">
        <v>136</v>
      </c>
      <c r="I739" s="40" t="s">
        <v>117</v>
      </c>
      <c r="J739" s="99">
        <f>1-(K739/O739)</f>
        <v>8.3402835696413713E-2</v>
      </c>
      <c r="K739" s="210">
        <v>10990</v>
      </c>
      <c r="L739" s="34">
        <f>K739+W739</f>
        <v>13290</v>
      </c>
      <c r="M739" s="34">
        <f>K739+X739</f>
        <v>16980</v>
      </c>
      <c r="N739" s="52">
        <f>K739+Y739</f>
        <v>20980</v>
      </c>
      <c r="O739" s="36">
        <v>11990</v>
      </c>
      <c r="P739" s="37">
        <f>K739/25.5</f>
        <v>430.98039215686276</v>
      </c>
      <c r="Q739" s="38">
        <f>K739/5.889</f>
        <v>1866.1912039395481</v>
      </c>
      <c r="R739" s="38">
        <f>(C739+1)*6.25+Q739</f>
        <v>1916.1912039395481</v>
      </c>
      <c r="S739" s="20">
        <v>35.1</v>
      </c>
      <c r="T739" s="65"/>
      <c r="U739" s="65" t="s">
        <v>126</v>
      </c>
      <c r="W739" s="23">
        <v>2300</v>
      </c>
      <c r="X739" s="23">
        <v>5990</v>
      </c>
      <c r="Y739" s="23">
        <v>9990</v>
      </c>
    </row>
    <row r="740" spans="1:26" hidden="1" x14ac:dyDescent="0.3">
      <c r="A740" s="162">
        <v>43659</v>
      </c>
      <c r="B740" s="163">
        <v>43666</v>
      </c>
      <c r="C740" s="164">
        <f>B740-A740</f>
        <v>7</v>
      </c>
      <c r="D740" s="165" t="s">
        <v>112</v>
      </c>
      <c r="E740" s="166" t="s">
        <v>14</v>
      </c>
      <c r="F740" s="167" t="str">
        <f>HYPERLINK("https://www.ckvt.cz/hotely/chorvatsko/severni-dalmacie/trogir-seget-donji/hotel-medena","Hotel MEDENA")</f>
        <v>Hotel MEDENA</v>
      </c>
      <c r="G740" s="166" t="s">
        <v>5</v>
      </c>
      <c r="H740" s="166" t="s">
        <v>136</v>
      </c>
      <c r="I740" s="166" t="s">
        <v>33</v>
      </c>
      <c r="J740" s="168">
        <f>1-(K740/O740)</f>
        <v>8.3402835696413713E-2</v>
      </c>
      <c r="K740" s="169">
        <v>10990</v>
      </c>
      <c r="L740" s="70">
        <f>K740+W740</f>
        <v>13290</v>
      </c>
      <c r="M740" s="70">
        <f>K740+X740</f>
        <v>16980</v>
      </c>
      <c r="N740" s="87">
        <f>K740+Y740</f>
        <v>20980</v>
      </c>
      <c r="O740" s="36">
        <v>11990</v>
      </c>
      <c r="P740" s="37">
        <f>K740/25.5</f>
        <v>430.98039215686276</v>
      </c>
      <c r="Q740" s="38">
        <f>K740/5.889</f>
        <v>1866.1912039395481</v>
      </c>
      <c r="R740" s="38">
        <f>(C740+1)*6.25+Q740</f>
        <v>1916.1912039395481</v>
      </c>
      <c r="S740" s="20">
        <v>35.1</v>
      </c>
      <c r="T740" s="67"/>
      <c r="U740" s="67">
        <v>18</v>
      </c>
      <c r="W740" s="23">
        <v>2300</v>
      </c>
      <c r="X740" s="23">
        <v>5990</v>
      </c>
      <c r="Y740" s="23">
        <v>9990</v>
      </c>
    </row>
    <row r="741" spans="1:26" hidden="1" x14ac:dyDescent="0.3">
      <c r="A741" s="162">
        <v>43659</v>
      </c>
      <c r="B741" s="163">
        <v>43666</v>
      </c>
      <c r="C741" s="164">
        <f>B741-A741</f>
        <v>7</v>
      </c>
      <c r="D741" s="165" t="s">
        <v>112</v>
      </c>
      <c r="E741" s="166" t="s">
        <v>14</v>
      </c>
      <c r="F741" s="167" t="str">
        <f>HYPERLINK("https://www.ckvt.cz/hotely/chorvatsko/severni-dalmacie/trogir-seget-donji/hotel-medena","Hotel MEDENA")</f>
        <v>Hotel MEDENA</v>
      </c>
      <c r="G741" s="166" t="s">
        <v>5</v>
      </c>
      <c r="H741" s="166" t="s">
        <v>136</v>
      </c>
      <c r="I741" s="166" t="s">
        <v>32</v>
      </c>
      <c r="J741" s="168">
        <f>1-(K741/O741)</f>
        <v>8.0064051240992806E-2</v>
      </c>
      <c r="K741" s="169">
        <v>11490</v>
      </c>
      <c r="L741" s="70">
        <f>K741+W741</f>
        <v>13790</v>
      </c>
      <c r="M741" s="70">
        <f>K741+X741</f>
        <v>17480</v>
      </c>
      <c r="N741" s="87">
        <f>K741+Y741</f>
        <v>21480</v>
      </c>
      <c r="O741" s="36">
        <v>12490</v>
      </c>
      <c r="P741" s="37">
        <f>K741/25.5</f>
        <v>450.58823529411762</v>
      </c>
      <c r="Q741" s="38">
        <f>K741/5.889</f>
        <v>1951.0952623535404</v>
      </c>
      <c r="R741" s="38">
        <f>(C741+1)*6.25+Q741</f>
        <v>2001.0952623535404</v>
      </c>
      <c r="S741" s="20">
        <v>35.200000000000003</v>
      </c>
      <c r="T741" s="67"/>
      <c r="U741" s="67">
        <v>4</v>
      </c>
      <c r="W741" s="23">
        <v>2300</v>
      </c>
      <c r="X741" s="23">
        <v>5990</v>
      </c>
      <c r="Y741" s="23">
        <v>9990</v>
      </c>
    </row>
    <row r="742" spans="1:26" customFormat="1" hidden="1" x14ac:dyDescent="0.3">
      <c r="A742" s="170">
        <v>43659</v>
      </c>
      <c r="B742" s="171">
        <v>43666</v>
      </c>
      <c r="C742" s="172">
        <f>B742-A742</f>
        <v>7</v>
      </c>
      <c r="D742" s="173" t="s">
        <v>112</v>
      </c>
      <c r="E742" s="174" t="s">
        <v>14</v>
      </c>
      <c r="F742" s="175" t="str">
        <f>HYPERLINK("https://www.ckvt.cz/hotely/chorvatsko/severni-dalmacie/trogir-seget-donji/hotel-medena","Hotel MEDENA")</f>
        <v>Hotel MEDENA</v>
      </c>
      <c r="G742" s="174" t="s">
        <v>5</v>
      </c>
      <c r="H742" s="174" t="s">
        <v>136</v>
      </c>
      <c r="I742" s="174" t="s">
        <v>42</v>
      </c>
      <c r="J742" s="176">
        <f>1-(K742/O742)</f>
        <v>7.6982294072363344E-2</v>
      </c>
      <c r="K742" s="212">
        <v>11990</v>
      </c>
      <c r="L742" s="79">
        <f>K742+W742</f>
        <v>14290</v>
      </c>
      <c r="M742" s="79">
        <f>K742+X742</f>
        <v>17980</v>
      </c>
      <c r="N742" s="88">
        <f>K742+Y742</f>
        <v>21980</v>
      </c>
      <c r="O742" s="5">
        <v>12990</v>
      </c>
      <c r="P742" s="6">
        <f>K742/25.5</f>
        <v>470.19607843137254</v>
      </c>
      <c r="Q742" s="7">
        <f>K742/5.889</f>
        <v>2035.9993207675327</v>
      </c>
      <c r="R742" s="38">
        <f>(C742+1)*6.25+Q742</f>
        <v>2085.9993207675325</v>
      </c>
      <c r="S742" s="20">
        <v>35.299999999999997</v>
      </c>
      <c r="T742" s="68"/>
      <c r="U742" s="68">
        <v>0</v>
      </c>
      <c r="W742">
        <v>2300</v>
      </c>
      <c r="X742" s="23">
        <v>5990</v>
      </c>
      <c r="Y742" s="23">
        <v>9990</v>
      </c>
      <c r="Z742" s="23"/>
    </row>
    <row r="743" spans="1:26" hidden="1" x14ac:dyDescent="0.3">
      <c r="A743" s="162">
        <v>43659</v>
      </c>
      <c r="B743" s="163">
        <v>43666</v>
      </c>
      <c r="C743" s="164">
        <f>B743-A743</f>
        <v>7</v>
      </c>
      <c r="D743" s="165" t="s">
        <v>112</v>
      </c>
      <c r="E743" s="166" t="s">
        <v>14</v>
      </c>
      <c r="F743" s="167" t="str">
        <f>HYPERLINK("https://www.ckvt.cz/hotely/chorvatsko/severni-dalmacie/trogir-seget-donji/hotel-medena","Hotel MEDENA")</f>
        <v>Hotel MEDENA</v>
      </c>
      <c r="G743" s="166" t="s">
        <v>5</v>
      </c>
      <c r="H743" s="166" t="s">
        <v>136</v>
      </c>
      <c r="I743" s="166" t="s">
        <v>54</v>
      </c>
      <c r="J743" s="168">
        <f>1-(K743/O743)</f>
        <v>7.1479628305932796E-2</v>
      </c>
      <c r="K743" s="169">
        <v>12990</v>
      </c>
      <c r="L743" s="70">
        <f>K743+W743</f>
        <v>15290</v>
      </c>
      <c r="M743" s="70">
        <f>K743+X743</f>
        <v>18980</v>
      </c>
      <c r="N743" s="87">
        <f>K743+Y743</f>
        <v>22980</v>
      </c>
      <c r="O743" s="36">
        <v>13990</v>
      </c>
      <c r="P743" s="37">
        <f>K743/25.5</f>
        <v>509.41176470588238</v>
      </c>
      <c r="Q743" s="38">
        <f>K743/5.889</f>
        <v>2205.8074375955171</v>
      </c>
      <c r="R743" s="38">
        <f>(C743+1)*6.25+Q743</f>
        <v>2255.8074375955171</v>
      </c>
      <c r="S743" s="20">
        <v>35.4</v>
      </c>
      <c r="T743" s="67"/>
      <c r="U743" s="67">
        <v>0</v>
      </c>
      <c r="W743" s="23">
        <v>2300</v>
      </c>
      <c r="X743" s="23">
        <v>5990</v>
      </c>
      <c r="Y743" s="23">
        <v>9990</v>
      </c>
    </row>
    <row r="744" spans="1:26" customFormat="1" x14ac:dyDescent="0.3">
      <c r="A744" s="95">
        <v>43659</v>
      </c>
      <c r="B744" s="4">
        <v>43666</v>
      </c>
      <c r="C744" s="2">
        <f t="shared" si="481"/>
        <v>7</v>
      </c>
      <c r="D744" s="92" t="s">
        <v>112</v>
      </c>
      <c r="E744" s="1" t="s">
        <v>26</v>
      </c>
      <c r="F744" s="155" t="str">
        <f t="shared" ref="F744:F750" si="486">HYPERLINK("https://www.ckvt.cz/hotely/chorvatsko/stredni-dalmacie/drvenik/hotel-antonija","Hotel ANTONIJA")</f>
        <v>Hotel ANTONIJA</v>
      </c>
      <c r="G744" s="1" t="s">
        <v>28</v>
      </c>
      <c r="H744" s="1" t="s">
        <v>136</v>
      </c>
      <c r="I744" s="40" t="s">
        <v>117</v>
      </c>
      <c r="J744" s="100">
        <f t="shared" si="482"/>
        <v>0.14073494917904616</v>
      </c>
      <c r="K744" s="209">
        <v>10990</v>
      </c>
      <c r="L744" s="11">
        <f t="shared" si="460"/>
        <v>13390</v>
      </c>
      <c r="M744" s="11">
        <f t="shared" si="461"/>
        <v>16980</v>
      </c>
      <c r="N744" s="17">
        <f t="shared" si="462"/>
        <v>20980</v>
      </c>
      <c r="O744" s="3">
        <v>12790</v>
      </c>
      <c r="P744" s="6">
        <f t="shared" si="483"/>
        <v>430.98039215686276</v>
      </c>
      <c r="Q744" s="7">
        <f t="shared" si="484"/>
        <v>1866.1912039395481</v>
      </c>
      <c r="R744" s="38">
        <f t="shared" si="485"/>
        <v>1916.1912039395481</v>
      </c>
      <c r="S744" s="18">
        <v>37.1</v>
      </c>
      <c r="T744" s="65"/>
      <c r="U744" s="65" t="s">
        <v>126</v>
      </c>
      <c r="W744">
        <v>2400</v>
      </c>
      <c r="X744" s="23">
        <v>5990</v>
      </c>
      <c r="Y744" s="23">
        <v>9990</v>
      </c>
      <c r="Z744" s="23"/>
    </row>
    <row r="745" spans="1:26" customFormat="1" hidden="1" x14ac:dyDescent="0.3">
      <c r="A745" s="170">
        <v>43659</v>
      </c>
      <c r="B745" s="171">
        <v>43666</v>
      </c>
      <c r="C745" s="172">
        <f t="shared" si="481"/>
        <v>7</v>
      </c>
      <c r="D745" s="173" t="s">
        <v>112</v>
      </c>
      <c r="E745" s="174" t="s">
        <v>26</v>
      </c>
      <c r="F745" s="175" t="str">
        <f t="shared" si="486"/>
        <v>Hotel ANTONIJA</v>
      </c>
      <c r="G745" s="174" t="s">
        <v>28</v>
      </c>
      <c r="H745" s="174" t="s">
        <v>136</v>
      </c>
      <c r="I745" s="174" t="s">
        <v>85</v>
      </c>
      <c r="J745" s="176">
        <f t="shared" si="482"/>
        <v>0.14073494917904616</v>
      </c>
      <c r="K745" s="212">
        <v>10990</v>
      </c>
      <c r="L745" s="79">
        <f t="shared" si="460"/>
        <v>13390</v>
      </c>
      <c r="M745" s="79">
        <f t="shared" si="461"/>
        <v>16980</v>
      </c>
      <c r="N745" s="88">
        <f t="shared" si="462"/>
        <v>20980</v>
      </c>
      <c r="O745" s="3">
        <v>12790</v>
      </c>
      <c r="P745" s="6">
        <f t="shared" si="483"/>
        <v>430.98039215686276</v>
      </c>
      <c r="Q745" s="7">
        <f t="shared" si="484"/>
        <v>1866.1912039395481</v>
      </c>
      <c r="R745" s="38">
        <f t="shared" si="485"/>
        <v>1916.1912039395481</v>
      </c>
      <c r="S745" s="18">
        <v>37.1</v>
      </c>
      <c r="T745" s="65"/>
      <c r="U745" s="65">
        <v>3</v>
      </c>
      <c r="W745">
        <v>2400</v>
      </c>
      <c r="X745" s="23">
        <v>5990</v>
      </c>
      <c r="Y745" s="23">
        <v>9990</v>
      </c>
      <c r="Z745" s="23"/>
    </row>
    <row r="746" spans="1:26" hidden="1" x14ac:dyDescent="0.3">
      <c r="A746" s="162">
        <v>43659</v>
      </c>
      <c r="B746" s="163">
        <v>43666</v>
      </c>
      <c r="C746" s="164">
        <f t="shared" si="481"/>
        <v>7</v>
      </c>
      <c r="D746" s="165" t="s">
        <v>112</v>
      </c>
      <c r="E746" s="166" t="s">
        <v>26</v>
      </c>
      <c r="F746" s="167" t="str">
        <f t="shared" si="486"/>
        <v>Hotel ANTONIJA</v>
      </c>
      <c r="G746" s="166" t="s">
        <v>28</v>
      </c>
      <c r="H746" s="166" t="s">
        <v>136</v>
      </c>
      <c r="I746" s="166" t="s">
        <v>86</v>
      </c>
      <c r="J746" s="168">
        <f t="shared" si="482"/>
        <v>0.15396458814472669</v>
      </c>
      <c r="K746" s="169">
        <v>10990</v>
      </c>
      <c r="L746" s="70">
        <f t="shared" si="460"/>
        <v>13390</v>
      </c>
      <c r="M746" s="70">
        <f t="shared" si="461"/>
        <v>16980</v>
      </c>
      <c r="N746" s="87">
        <f t="shared" si="462"/>
        <v>20980</v>
      </c>
      <c r="O746" s="27">
        <v>12990</v>
      </c>
      <c r="P746" s="37">
        <f t="shared" si="483"/>
        <v>430.98039215686276</v>
      </c>
      <c r="Q746" s="38">
        <f t="shared" si="484"/>
        <v>1866.1912039395481</v>
      </c>
      <c r="R746" s="38">
        <f t="shared" si="485"/>
        <v>1916.1912039395481</v>
      </c>
      <c r="S746" s="18">
        <v>37.200000000000003</v>
      </c>
      <c r="T746" s="69"/>
      <c r="U746" s="68">
        <v>3</v>
      </c>
      <c r="W746" s="23">
        <v>2400</v>
      </c>
      <c r="X746" s="23">
        <v>5990</v>
      </c>
      <c r="Y746" s="23">
        <v>9990</v>
      </c>
    </row>
    <row r="747" spans="1:26" customFormat="1" hidden="1" x14ac:dyDescent="0.3">
      <c r="A747" s="170">
        <v>43659</v>
      </c>
      <c r="B747" s="171">
        <v>43666</v>
      </c>
      <c r="C747" s="172">
        <f t="shared" si="481"/>
        <v>7</v>
      </c>
      <c r="D747" s="173" t="s">
        <v>112</v>
      </c>
      <c r="E747" s="174" t="s">
        <v>26</v>
      </c>
      <c r="F747" s="175" t="str">
        <f t="shared" si="486"/>
        <v>Hotel ANTONIJA</v>
      </c>
      <c r="G747" s="174" t="s">
        <v>28</v>
      </c>
      <c r="H747" s="174" t="s">
        <v>136</v>
      </c>
      <c r="I747" s="174" t="s">
        <v>87</v>
      </c>
      <c r="J747" s="176">
        <f t="shared" si="482"/>
        <v>0.21443888491779839</v>
      </c>
      <c r="K747" s="212">
        <v>10990</v>
      </c>
      <c r="L747" s="79">
        <f t="shared" si="460"/>
        <v>13390</v>
      </c>
      <c r="M747" s="79">
        <f t="shared" si="461"/>
        <v>16980</v>
      </c>
      <c r="N747" s="88">
        <f t="shared" si="462"/>
        <v>20980</v>
      </c>
      <c r="O747" s="3">
        <v>13990</v>
      </c>
      <c r="P747" s="6">
        <f t="shared" si="483"/>
        <v>430.98039215686276</v>
      </c>
      <c r="Q747" s="7">
        <f t="shared" si="484"/>
        <v>1866.1912039395481</v>
      </c>
      <c r="R747" s="38">
        <f t="shared" si="485"/>
        <v>1916.1912039395481</v>
      </c>
      <c r="S747" s="18">
        <v>37.299999999999997</v>
      </c>
      <c r="T747" s="66"/>
      <c r="U747" s="67">
        <v>1</v>
      </c>
      <c r="W747">
        <v>2400</v>
      </c>
      <c r="X747" s="23">
        <v>5990</v>
      </c>
      <c r="Y747" s="23">
        <v>9990</v>
      </c>
      <c r="Z747" s="23"/>
    </row>
    <row r="748" spans="1:26" hidden="1" x14ac:dyDescent="0.3">
      <c r="A748" s="162">
        <v>43659</v>
      </c>
      <c r="B748" s="163">
        <v>43666</v>
      </c>
      <c r="C748" s="164">
        <f t="shared" si="481"/>
        <v>7</v>
      </c>
      <c r="D748" s="165" t="s">
        <v>112</v>
      </c>
      <c r="E748" s="166" t="s">
        <v>26</v>
      </c>
      <c r="F748" s="167" t="str">
        <f t="shared" si="486"/>
        <v>Hotel ANTONIJA</v>
      </c>
      <c r="G748" s="166" t="s">
        <v>28</v>
      </c>
      <c r="H748" s="166" t="s">
        <v>136</v>
      </c>
      <c r="I748" s="166" t="s">
        <v>88</v>
      </c>
      <c r="J748" s="168">
        <f t="shared" si="482"/>
        <v>0.14295925661186559</v>
      </c>
      <c r="K748" s="169">
        <v>11990</v>
      </c>
      <c r="L748" s="70">
        <f t="shared" si="460"/>
        <v>14390</v>
      </c>
      <c r="M748" s="70">
        <f t="shared" si="461"/>
        <v>17980</v>
      </c>
      <c r="N748" s="87">
        <f t="shared" si="462"/>
        <v>21980</v>
      </c>
      <c r="O748" s="27">
        <v>13990</v>
      </c>
      <c r="P748" s="37">
        <f t="shared" si="483"/>
        <v>470.19607843137254</v>
      </c>
      <c r="Q748" s="38">
        <f t="shared" si="484"/>
        <v>2035.9993207675327</v>
      </c>
      <c r="R748" s="38">
        <f t="shared" si="485"/>
        <v>2085.9993207675325</v>
      </c>
      <c r="S748" s="18">
        <v>37.4</v>
      </c>
      <c r="T748" s="69"/>
      <c r="U748" s="68">
        <v>0</v>
      </c>
      <c r="W748" s="23">
        <v>2400</v>
      </c>
      <c r="X748" s="23">
        <v>5990</v>
      </c>
      <c r="Y748" s="23">
        <v>9990</v>
      </c>
    </row>
    <row r="749" spans="1:26" customFormat="1" hidden="1" x14ac:dyDescent="0.3">
      <c r="A749" s="170">
        <v>43659</v>
      </c>
      <c r="B749" s="171">
        <v>43666</v>
      </c>
      <c r="C749" s="172">
        <f t="shared" si="481"/>
        <v>7</v>
      </c>
      <c r="D749" s="173" t="s">
        <v>112</v>
      </c>
      <c r="E749" s="174" t="s">
        <v>26</v>
      </c>
      <c r="F749" s="175" t="str">
        <f t="shared" si="486"/>
        <v>Hotel ANTONIJA</v>
      </c>
      <c r="G749" s="174" t="s">
        <v>28</v>
      </c>
      <c r="H749" s="174" t="s">
        <v>136</v>
      </c>
      <c r="I749" s="174" t="s">
        <v>32</v>
      </c>
      <c r="J749" s="176">
        <f t="shared" si="482"/>
        <v>0.17253278122843341</v>
      </c>
      <c r="K749" s="212">
        <v>11990</v>
      </c>
      <c r="L749" s="79">
        <f t="shared" si="460"/>
        <v>14390</v>
      </c>
      <c r="M749" s="79">
        <f t="shared" si="461"/>
        <v>17980</v>
      </c>
      <c r="N749" s="88">
        <f t="shared" si="462"/>
        <v>21980</v>
      </c>
      <c r="O749" s="3">
        <v>14490</v>
      </c>
      <c r="P749" s="6">
        <f t="shared" si="483"/>
        <v>470.19607843137254</v>
      </c>
      <c r="Q749" s="7">
        <f t="shared" si="484"/>
        <v>2035.9993207675327</v>
      </c>
      <c r="R749" s="38">
        <f t="shared" si="485"/>
        <v>2085.9993207675325</v>
      </c>
      <c r="S749" s="18">
        <v>37.5</v>
      </c>
      <c r="T749" s="66"/>
      <c r="U749" s="67">
        <v>5</v>
      </c>
      <c r="W749">
        <v>2400</v>
      </c>
      <c r="X749" s="23">
        <v>5990</v>
      </c>
      <c r="Y749" s="23">
        <v>9990</v>
      </c>
      <c r="Z749" s="23"/>
    </row>
    <row r="750" spans="1:26" customFormat="1" hidden="1" x14ac:dyDescent="0.3">
      <c r="A750" s="170">
        <v>43659</v>
      </c>
      <c r="B750" s="171">
        <v>43666</v>
      </c>
      <c r="C750" s="172">
        <f t="shared" si="481"/>
        <v>7</v>
      </c>
      <c r="D750" s="173" t="s">
        <v>112</v>
      </c>
      <c r="E750" s="174" t="s">
        <v>26</v>
      </c>
      <c r="F750" s="175" t="str">
        <f t="shared" si="486"/>
        <v>Hotel ANTONIJA</v>
      </c>
      <c r="G750" s="174" t="s">
        <v>28</v>
      </c>
      <c r="H750" s="174" t="s">
        <v>136</v>
      </c>
      <c r="I750" s="174" t="s">
        <v>78</v>
      </c>
      <c r="J750" s="176">
        <f t="shared" si="482"/>
        <v>0.20013342228152098</v>
      </c>
      <c r="K750" s="212">
        <v>11990</v>
      </c>
      <c r="L750" s="79">
        <f t="shared" si="460"/>
        <v>14390</v>
      </c>
      <c r="M750" s="79">
        <f t="shared" si="461"/>
        <v>17980</v>
      </c>
      <c r="N750" s="88">
        <f t="shared" si="462"/>
        <v>21980</v>
      </c>
      <c r="O750" s="3">
        <v>14990</v>
      </c>
      <c r="P750" s="6">
        <f t="shared" si="483"/>
        <v>470.19607843137254</v>
      </c>
      <c r="Q750" s="7">
        <f t="shared" si="484"/>
        <v>2035.9993207675327</v>
      </c>
      <c r="R750" s="38">
        <f t="shared" si="485"/>
        <v>2085.9993207675325</v>
      </c>
      <c r="S750" s="18">
        <v>37.6</v>
      </c>
      <c r="T750" s="69"/>
      <c r="U750" s="68">
        <v>3</v>
      </c>
      <c r="W750">
        <v>2400</v>
      </c>
      <c r="X750" s="23">
        <v>5990</v>
      </c>
      <c r="Y750" s="23">
        <v>9990</v>
      </c>
      <c r="Z750" s="23"/>
    </row>
    <row r="751" spans="1:26" x14ac:dyDescent="0.3">
      <c r="A751" s="94">
        <v>43659</v>
      </c>
      <c r="B751" s="51">
        <v>43666</v>
      </c>
      <c r="C751" s="33">
        <f t="shared" si="481"/>
        <v>7</v>
      </c>
      <c r="D751" s="64" t="s">
        <v>112</v>
      </c>
      <c r="E751" s="40" t="s">
        <v>26</v>
      </c>
      <c r="F751" s="154" t="str">
        <f>HYPERLINK("https://www.ckvt.cz/hotely/chorvatsko/stredni-dalmacie/drvenik/depandance-oliva","Depandance OLIVA")</f>
        <v>Depandance OLIVA</v>
      </c>
      <c r="G751" s="40" t="s">
        <v>28</v>
      </c>
      <c r="H751" s="40" t="s">
        <v>136</v>
      </c>
      <c r="I751" s="40" t="s">
        <v>117</v>
      </c>
      <c r="J751" s="99">
        <f t="shared" si="482"/>
        <v>0.15396458814472669</v>
      </c>
      <c r="K751" s="210">
        <v>10990</v>
      </c>
      <c r="L751" s="34">
        <f t="shared" si="460"/>
        <v>13390</v>
      </c>
      <c r="M751" s="34">
        <f t="shared" si="461"/>
        <v>16980</v>
      </c>
      <c r="N751" s="52">
        <f t="shared" si="462"/>
        <v>20980</v>
      </c>
      <c r="O751" s="27">
        <v>12990</v>
      </c>
      <c r="P751" s="37">
        <f t="shared" si="483"/>
        <v>430.98039215686276</v>
      </c>
      <c r="Q751" s="38">
        <f t="shared" si="484"/>
        <v>1866.1912039395481</v>
      </c>
      <c r="R751" s="38">
        <f t="shared" si="485"/>
        <v>1916.1912039395481</v>
      </c>
      <c r="S751" s="18">
        <v>38.1</v>
      </c>
      <c r="T751" s="65"/>
      <c r="U751" s="65" t="s">
        <v>126</v>
      </c>
      <c r="W751" s="23">
        <v>2400</v>
      </c>
      <c r="X751" s="23">
        <v>5990</v>
      </c>
      <c r="Y751" s="23">
        <v>9990</v>
      </c>
    </row>
    <row r="752" spans="1:26" hidden="1" x14ac:dyDescent="0.3">
      <c r="A752" s="162">
        <v>43659</v>
      </c>
      <c r="B752" s="163">
        <v>43666</v>
      </c>
      <c r="C752" s="164">
        <f t="shared" si="481"/>
        <v>7</v>
      </c>
      <c r="D752" s="165" t="s">
        <v>112</v>
      </c>
      <c r="E752" s="166" t="s">
        <v>26</v>
      </c>
      <c r="F752" s="167" t="str">
        <f>HYPERLINK("https://www.ckvt.cz/hotely/chorvatsko/stredni-dalmacie/drvenik/depandance-oliva","Depandance OLIVA")</f>
        <v>Depandance OLIVA</v>
      </c>
      <c r="G752" s="166" t="s">
        <v>28</v>
      </c>
      <c r="H752" s="166" t="s">
        <v>136</v>
      </c>
      <c r="I752" s="166" t="s">
        <v>76</v>
      </c>
      <c r="J752" s="168">
        <f t="shared" si="482"/>
        <v>0.15396458814472669</v>
      </c>
      <c r="K752" s="169">
        <v>10990</v>
      </c>
      <c r="L752" s="70">
        <f t="shared" ref="L752:L763" si="487">K752+W752</f>
        <v>13390</v>
      </c>
      <c r="M752" s="70">
        <f t="shared" si="461"/>
        <v>16980</v>
      </c>
      <c r="N752" s="87">
        <f t="shared" si="462"/>
        <v>20980</v>
      </c>
      <c r="O752" s="27">
        <v>12990</v>
      </c>
      <c r="P752" s="37">
        <f t="shared" si="483"/>
        <v>430.98039215686276</v>
      </c>
      <c r="Q752" s="38">
        <f t="shared" si="484"/>
        <v>1866.1912039395481</v>
      </c>
      <c r="R752" s="38">
        <f t="shared" si="485"/>
        <v>1916.1912039395481</v>
      </c>
      <c r="S752" s="18">
        <v>38.1</v>
      </c>
      <c r="U752" s="67">
        <v>3</v>
      </c>
      <c r="W752" s="23">
        <v>2400</v>
      </c>
      <c r="X752" s="23">
        <v>5990</v>
      </c>
      <c r="Y752" s="23">
        <v>9990</v>
      </c>
    </row>
    <row r="753" spans="1:26" hidden="1" x14ac:dyDescent="0.3">
      <c r="A753" s="162">
        <v>43659</v>
      </c>
      <c r="B753" s="163">
        <v>43666</v>
      </c>
      <c r="C753" s="164">
        <f t="shared" si="481"/>
        <v>7</v>
      </c>
      <c r="D753" s="165" t="s">
        <v>112</v>
      </c>
      <c r="E753" s="166" t="s">
        <v>26</v>
      </c>
      <c r="F753" s="167" t="str">
        <f>HYPERLINK("https://www.ckvt.cz/hotely/chorvatsko/stredni-dalmacie/drvenik/depandance-oliva","Depandance OLIVA")</f>
        <v>Depandance OLIVA</v>
      </c>
      <c r="G753" s="166" t="s">
        <v>28</v>
      </c>
      <c r="H753" s="166" t="s">
        <v>136</v>
      </c>
      <c r="I753" s="166" t="s">
        <v>77</v>
      </c>
      <c r="J753" s="168">
        <f t="shared" si="482"/>
        <v>0.21443888491779839</v>
      </c>
      <c r="K753" s="169">
        <v>10990</v>
      </c>
      <c r="L753" s="70">
        <f t="shared" si="487"/>
        <v>13390</v>
      </c>
      <c r="M753" s="70">
        <f t="shared" si="461"/>
        <v>16980</v>
      </c>
      <c r="N753" s="87">
        <f t="shared" si="462"/>
        <v>20980</v>
      </c>
      <c r="O753" s="27">
        <v>13990</v>
      </c>
      <c r="P753" s="37">
        <f t="shared" si="483"/>
        <v>430.98039215686276</v>
      </c>
      <c r="Q753" s="38">
        <f t="shared" si="484"/>
        <v>1866.1912039395481</v>
      </c>
      <c r="R753" s="38">
        <f t="shared" si="485"/>
        <v>1916.1912039395481</v>
      </c>
      <c r="S753" s="18">
        <v>38.200000000000003</v>
      </c>
      <c r="U753" s="67">
        <v>4</v>
      </c>
      <c r="W753" s="23">
        <v>2400</v>
      </c>
      <c r="X753" s="23">
        <v>5990</v>
      </c>
      <c r="Y753" s="23">
        <v>9990</v>
      </c>
    </row>
    <row r="754" spans="1:26" hidden="1" x14ac:dyDescent="0.3">
      <c r="A754" s="162">
        <v>43659</v>
      </c>
      <c r="B754" s="163">
        <v>43666</v>
      </c>
      <c r="C754" s="164">
        <f t="shared" si="481"/>
        <v>7</v>
      </c>
      <c r="D754" s="165" t="s">
        <v>112</v>
      </c>
      <c r="E754" s="166" t="s">
        <v>26</v>
      </c>
      <c r="F754" s="167" t="str">
        <f>HYPERLINK("https://www.ckvt.cz/hotely/chorvatsko/stredni-dalmacie/drvenik/depandance-oliva","Depandance OLIVA")</f>
        <v>Depandance OLIVA</v>
      </c>
      <c r="G754" s="166" t="s">
        <v>28</v>
      </c>
      <c r="H754" s="166" t="s">
        <v>136</v>
      </c>
      <c r="I754" s="166" t="s">
        <v>33</v>
      </c>
      <c r="J754" s="168">
        <f t="shared" si="482"/>
        <v>0.14295925661186559</v>
      </c>
      <c r="K754" s="169">
        <v>11990</v>
      </c>
      <c r="L754" s="70">
        <f t="shared" si="487"/>
        <v>14390</v>
      </c>
      <c r="M754" s="70">
        <f t="shared" si="461"/>
        <v>17980</v>
      </c>
      <c r="N754" s="87">
        <f t="shared" si="462"/>
        <v>21980</v>
      </c>
      <c r="O754" s="27">
        <v>13990</v>
      </c>
      <c r="P754" s="37">
        <f t="shared" si="483"/>
        <v>470.19607843137254</v>
      </c>
      <c r="Q754" s="38">
        <f t="shared" si="484"/>
        <v>2035.9993207675327</v>
      </c>
      <c r="R754" s="38">
        <f t="shared" si="485"/>
        <v>2085.9993207675325</v>
      </c>
      <c r="S754" s="18">
        <v>38.299999999999997</v>
      </c>
      <c r="U754" s="67">
        <v>0</v>
      </c>
      <c r="W754" s="23">
        <v>2400</v>
      </c>
      <c r="X754" s="23">
        <v>5990</v>
      </c>
      <c r="Y754" s="23">
        <v>9990</v>
      </c>
    </row>
    <row r="755" spans="1:26" customFormat="1" hidden="1" x14ac:dyDescent="0.3">
      <c r="A755" s="170">
        <v>43659</v>
      </c>
      <c r="B755" s="171">
        <v>43666</v>
      </c>
      <c r="C755" s="172">
        <f t="shared" si="481"/>
        <v>7</v>
      </c>
      <c r="D755" s="173" t="s">
        <v>112</v>
      </c>
      <c r="E755" s="174" t="s">
        <v>26</v>
      </c>
      <c r="F755" s="175" t="str">
        <f>HYPERLINK("https://www.ckvt.cz/hotely/chorvatsko/stredni-dalmacie/drvenik/depandance-oliva","Depandance OLIVA")</f>
        <v>Depandance OLIVA</v>
      </c>
      <c r="G755" s="174" t="s">
        <v>28</v>
      </c>
      <c r="H755" s="174" t="s">
        <v>136</v>
      </c>
      <c r="I755" s="174" t="s">
        <v>78</v>
      </c>
      <c r="J755" s="176">
        <f t="shared" si="482"/>
        <v>0.17253278122843341</v>
      </c>
      <c r="K755" s="212">
        <v>11990</v>
      </c>
      <c r="L755" s="79">
        <f t="shared" si="487"/>
        <v>14390</v>
      </c>
      <c r="M755" s="79">
        <f>K755+X755</f>
        <v>17980</v>
      </c>
      <c r="N755" s="88">
        <f t="shared" ref="N755:N760" si="488">K755+Y755</f>
        <v>21980</v>
      </c>
      <c r="O755" s="3">
        <v>14490</v>
      </c>
      <c r="P755" s="6">
        <f t="shared" si="483"/>
        <v>470.19607843137254</v>
      </c>
      <c r="Q755" s="7">
        <f t="shared" si="484"/>
        <v>2035.9993207675327</v>
      </c>
      <c r="R755" s="38">
        <f t="shared" si="485"/>
        <v>2085.9993207675325</v>
      </c>
      <c r="S755" s="18">
        <v>38.4</v>
      </c>
      <c r="T755" s="69"/>
      <c r="U755" s="68">
        <v>10</v>
      </c>
      <c r="W755">
        <v>2400</v>
      </c>
      <c r="X755" s="23">
        <v>5990</v>
      </c>
      <c r="Y755" s="23">
        <v>9990</v>
      </c>
      <c r="Z755" s="23"/>
    </row>
    <row r="756" spans="1:26" x14ac:dyDescent="0.3">
      <c r="A756" s="94">
        <v>43659</v>
      </c>
      <c r="B756" s="56">
        <v>43666</v>
      </c>
      <c r="C756" s="33">
        <f>B756-A756</f>
        <v>7</v>
      </c>
      <c r="D756" s="64" t="s">
        <v>112</v>
      </c>
      <c r="E756" s="40" t="s">
        <v>21</v>
      </c>
      <c r="F756" s="154" t="str">
        <f>HYPERLINK("https://www.ckvt.cz/hotely/chorvatsko/jizni-dalmacie/orebic/hotel-orsan","Hotel ORSAN")</f>
        <v>Hotel ORSAN</v>
      </c>
      <c r="G756" s="40" t="s">
        <v>5</v>
      </c>
      <c r="H756" s="40" t="s">
        <v>136</v>
      </c>
      <c r="I756" s="40" t="s">
        <v>117</v>
      </c>
      <c r="J756" s="99">
        <f>1-(K756/O756)</f>
        <v>0.15396458814472669</v>
      </c>
      <c r="K756" s="210">
        <v>10990</v>
      </c>
      <c r="L756" s="34">
        <f t="shared" si="487"/>
        <v>13890</v>
      </c>
      <c r="M756" s="35" t="s">
        <v>99</v>
      </c>
      <c r="N756" s="52">
        <f t="shared" si="488"/>
        <v>18480</v>
      </c>
      <c r="O756" s="36">
        <v>12990</v>
      </c>
      <c r="P756" s="37">
        <f t="shared" si="483"/>
        <v>430.98039215686276</v>
      </c>
      <c r="Q756" s="38">
        <f t="shared" si="484"/>
        <v>1866.1912039395481</v>
      </c>
      <c r="R756" s="38">
        <f>(C756+1)*6.25+Q756</f>
        <v>1916.1912039395481</v>
      </c>
      <c r="S756" s="20">
        <v>41.1</v>
      </c>
      <c r="T756" s="65"/>
      <c r="U756" s="65" t="s">
        <v>126</v>
      </c>
      <c r="W756" s="23">
        <v>2900</v>
      </c>
      <c r="X756" s="23" t="s">
        <v>99</v>
      </c>
      <c r="Y756">
        <v>7490</v>
      </c>
    </row>
    <row r="757" spans="1:26" hidden="1" x14ac:dyDescent="0.3">
      <c r="A757" s="162">
        <v>43659</v>
      </c>
      <c r="B757" s="179">
        <v>43666</v>
      </c>
      <c r="C757" s="164">
        <f>B757-A757</f>
        <v>7</v>
      </c>
      <c r="D757" s="165" t="s">
        <v>112</v>
      </c>
      <c r="E757" s="166" t="s">
        <v>21</v>
      </c>
      <c r="F757" s="167" t="str">
        <f>HYPERLINK("https://www.ckvt.cz/hotely/chorvatsko/jizni-dalmacie/orebic/hotel-orsan","Hotel ORSAN")</f>
        <v>Hotel ORSAN</v>
      </c>
      <c r="G757" s="166" t="s">
        <v>5</v>
      </c>
      <c r="H757" s="166" t="s">
        <v>136</v>
      </c>
      <c r="I757" s="166" t="s">
        <v>30</v>
      </c>
      <c r="J757" s="168">
        <f>1-(K757/O757)</f>
        <v>0.15396458814472669</v>
      </c>
      <c r="K757" s="169">
        <v>10990</v>
      </c>
      <c r="L757" s="70">
        <f t="shared" si="487"/>
        <v>13890</v>
      </c>
      <c r="M757" s="71" t="s">
        <v>99</v>
      </c>
      <c r="N757" s="87">
        <f t="shared" si="488"/>
        <v>18480</v>
      </c>
      <c r="O757" s="36">
        <v>12990</v>
      </c>
      <c r="P757" s="37">
        <f>K757/25.5</f>
        <v>430.98039215686276</v>
      </c>
      <c r="Q757" s="38">
        <f>K757/5.889</f>
        <v>1866.1912039395481</v>
      </c>
      <c r="R757" s="38">
        <f>(C757+1)*6.25+Q757</f>
        <v>1916.1912039395481</v>
      </c>
      <c r="S757" s="20">
        <v>41.1</v>
      </c>
      <c r="T757" s="67"/>
      <c r="U757" s="67">
        <v>2</v>
      </c>
      <c r="W757" s="23">
        <v>2900</v>
      </c>
      <c r="X757" s="23" t="s">
        <v>99</v>
      </c>
      <c r="Y757">
        <v>7490</v>
      </c>
    </row>
    <row r="758" spans="1:26" hidden="1" x14ac:dyDescent="0.3">
      <c r="A758" s="162">
        <v>43659</v>
      </c>
      <c r="B758" s="179">
        <v>43666</v>
      </c>
      <c r="C758" s="164">
        <f>B758-A758</f>
        <v>7</v>
      </c>
      <c r="D758" s="165" t="s">
        <v>112</v>
      </c>
      <c r="E758" s="166" t="s">
        <v>21</v>
      </c>
      <c r="F758" s="167" t="str">
        <f>HYPERLINK("https://www.ckvt.cz/hotely/chorvatsko/jizni-dalmacie/orebic/hotel-orsan","Hotel ORSAN")</f>
        <v>Hotel ORSAN</v>
      </c>
      <c r="G758" s="166" t="s">
        <v>5</v>
      </c>
      <c r="H758" s="166" t="s">
        <v>136</v>
      </c>
      <c r="I758" s="166" t="s">
        <v>31</v>
      </c>
      <c r="J758" s="168">
        <f>1-(K758/O758)</f>
        <v>0.18532246108228312</v>
      </c>
      <c r="K758" s="169">
        <v>10990</v>
      </c>
      <c r="L758" s="70">
        <f t="shared" si="487"/>
        <v>13890</v>
      </c>
      <c r="M758" s="71" t="s">
        <v>99</v>
      </c>
      <c r="N758" s="87">
        <f t="shared" si="488"/>
        <v>18480</v>
      </c>
      <c r="O758" s="36">
        <v>13490</v>
      </c>
      <c r="P758" s="37">
        <f>K758/25.5</f>
        <v>430.98039215686276</v>
      </c>
      <c r="Q758" s="38">
        <f>K758/5.889</f>
        <v>1866.1912039395481</v>
      </c>
      <c r="R758" s="38">
        <f>(C758+1)*6.25+Q758</f>
        <v>1916.1912039395481</v>
      </c>
      <c r="S758" s="20">
        <v>41.2</v>
      </c>
      <c r="T758" s="67"/>
      <c r="U758" s="67">
        <v>2</v>
      </c>
      <c r="W758" s="23">
        <v>2900</v>
      </c>
      <c r="X758" s="23" t="s">
        <v>99</v>
      </c>
      <c r="Y758">
        <v>7490</v>
      </c>
    </row>
    <row r="759" spans="1:26" hidden="1" x14ac:dyDescent="0.3">
      <c r="A759" s="162">
        <v>43659</v>
      </c>
      <c r="B759" s="179">
        <v>43666</v>
      </c>
      <c r="C759" s="164">
        <f>B759-A759</f>
        <v>7</v>
      </c>
      <c r="D759" s="165" t="s">
        <v>112</v>
      </c>
      <c r="E759" s="166" t="s">
        <v>21</v>
      </c>
      <c r="F759" s="167" t="str">
        <f>HYPERLINK("https://www.ckvt.cz/hotely/chorvatsko/jizni-dalmacie/orebic/hotel-orsan","Hotel ORSAN")</f>
        <v>Hotel ORSAN</v>
      </c>
      <c r="G759" s="166" t="s">
        <v>5</v>
      </c>
      <c r="H759" s="166" t="s">
        <v>136</v>
      </c>
      <c r="I759" s="166" t="s">
        <v>33</v>
      </c>
      <c r="J759" s="168">
        <f>1-(K759/O759)</f>
        <v>0.14295925661186559</v>
      </c>
      <c r="K759" s="169">
        <v>11990</v>
      </c>
      <c r="L759" s="70">
        <f t="shared" si="487"/>
        <v>14890</v>
      </c>
      <c r="M759" s="71" t="s">
        <v>99</v>
      </c>
      <c r="N759" s="87">
        <f t="shared" si="488"/>
        <v>19480</v>
      </c>
      <c r="O759" s="36">
        <v>13990</v>
      </c>
      <c r="P759" s="37">
        <f>K759/25.5</f>
        <v>470.19607843137254</v>
      </c>
      <c r="Q759" s="38">
        <f>K759/5.889</f>
        <v>2035.9993207675327</v>
      </c>
      <c r="R759" s="38">
        <f>(C759+1)*6.25+Q759</f>
        <v>2085.9993207675325</v>
      </c>
      <c r="S759" s="20">
        <v>41.3</v>
      </c>
      <c r="T759" s="67"/>
      <c r="U759" s="67">
        <v>9</v>
      </c>
      <c r="W759" s="23">
        <v>2900</v>
      </c>
      <c r="X759" s="23" t="s">
        <v>99</v>
      </c>
      <c r="Y759">
        <v>7490</v>
      </c>
    </row>
    <row r="760" spans="1:26" hidden="1" x14ac:dyDescent="0.3">
      <c r="A760" s="162">
        <v>43659</v>
      </c>
      <c r="B760" s="179">
        <v>43666</v>
      </c>
      <c r="C760" s="164">
        <f t="shared" ref="C760:C796" si="489">B760-A760</f>
        <v>7</v>
      </c>
      <c r="D760" s="165" t="s">
        <v>112</v>
      </c>
      <c r="E760" s="166" t="s">
        <v>21</v>
      </c>
      <c r="F760" s="167" t="str">
        <f>HYPERLINK("https://www.ckvt.cz/hotely/chorvatsko/jizni-dalmacie/orebic/hotel-orsan","Hotel ORSAN")</f>
        <v>Hotel ORSAN</v>
      </c>
      <c r="G760" s="166" t="s">
        <v>5</v>
      </c>
      <c r="H760" s="166" t="s">
        <v>136</v>
      </c>
      <c r="I760" s="166" t="s">
        <v>32</v>
      </c>
      <c r="J760" s="168">
        <f t="shared" ref="J760:J796" si="490">1-(K760/O760)</f>
        <v>0.13342228152101399</v>
      </c>
      <c r="K760" s="169">
        <v>12990</v>
      </c>
      <c r="L760" s="70">
        <f t="shared" si="487"/>
        <v>15890</v>
      </c>
      <c r="M760" s="71" t="s">
        <v>99</v>
      </c>
      <c r="N760" s="87">
        <f t="shared" si="488"/>
        <v>20480</v>
      </c>
      <c r="O760" s="36">
        <v>14990</v>
      </c>
      <c r="P760" s="37">
        <f t="shared" ref="P760:P761" si="491">K760/25.5</f>
        <v>509.41176470588238</v>
      </c>
      <c r="Q760" s="38">
        <f t="shared" ref="Q760:Q761" si="492">K760/5.889</f>
        <v>2205.8074375955171</v>
      </c>
      <c r="R760" s="38">
        <f t="shared" ref="R760:R796" si="493">(C760+1)*6.25+Q760</f>
        <v>2255.8074375955171</v>
      </c>
      <c r="S760" s="20">
        <v>44.2</v>
      </c>
      <c r="T760" s="67"/>
      <c r="U760" s="67">
        <v>4</v>
      </c>
      <c r="W760" s="23">
        <v>2900</v>
      </c>
      <c r="X760" s="23" t="s">
        <v>99</v>
      </c>
      <c r="Y760">
        <v>7490</v>
      </c>
    </row>
    <row r="761" spans="1:26" x14ac:dyDescent="0.3">
      <c r="A761" s="94">
        <v>43659</v>
      </c>
      <c r="B761" s="51">
        <v>43666</v>
      </c>
      <c r="C761" s="33">
        <f t="shared" si="489"/>
        <v>7</v>
      </c>
      <c r="D761" s="64" t="s">
        <v>112</v>
      </c>
      <c r="E761" s="40" t="s">
        <v>21</v>
      </c>
      <c r="F761" s="154" t="str">
        <f>HYPERLINK("https://www.ckvt.cz/hotely/chorvatsko/jizni-dalmacie/orebic/depandance-bellevue","Depandance BELLEVUE")</f>
        <v>Depandance BELLEVUE</v>
      </c>
      <c r="G761" s="40" t="s">
        <v>28</v>
      </c>
      <c r="H761" s="40" t="s">
        <v>136</v>
      </c>
      <c r="I761" s="40" t="s">
        <v>117</v>
      </c>
      <c r="J761" s="99">
        <f t="shared" si="490"/>
        <v>0.26684456304202797</v>
      </c>
      <c r="K761" s="210">
        <v>10990</v>
      </c>
      <c r="L761" s="34">
        <f t="shared" si="487"/>
        <v>13890</v>
      </c>
      <c r="M761" s="35" t="s">
        <v>99</v>
      </c>
      <c r="N761" s="52">
        <f>K761+Y761</f>
        <v>18480</v>
      </c>
      <c r="O761" s="36">
        <v>14990</v>
      </c>
      <c r="P761" s="37">
        <f t="shared" si="491"/>
        <v>430.98039215686276</v>
      </c>
      <c r="Q761" s="38">
        <f t="shared" si="492"/>
        <v>1866.1912039395481</v>
      </c>
      <c r="R761" s="38">
        <f t="shared" si="493"/>
        <v>1916.1912039395481</v>
      </c>
      <c r="S761" s="20">
        <v>45.1</v>
      </c>
      <c r="T761" s="65"/>
      <c r="U761" s="65" t="s">
        <v>126</v>
      </c>
      <c r="W761" s="23">
        <v>2900</v>
      </c>
      <c r="X761" s="23" t="s">
        <v>99</v>
      </c>
      <c r="Y761">
        <v>7490</v>
      </c>
    </row>
    <row r="762" spans="1:26" hidden="1" x14ac:dyDescent="0.3">
      <c r="A762" s="162">
        <v>43659</v>
      </c>
      <c r="B762" s="163">
        <v>43666</v>
      </c>
      <c r="C762" s="164">
        <f t="shared" si="489"/>
        <v>7</v>
      </c>
      <c r="D762" s="165" t="s">
        <v>112</v>
      </c>
      <c r="E762" s="166" t="s">
        <v>21</v>
      </c>
      <c r="F762" s="167" t="str">
        <f>HYPERLINK("https://www.ckvt.cz/hotely/chorvatsko/jizni-dalmacie/orebic/depandance-bellevue","Depandance BELLEVUE")</f>
        <v>Depandance BELLEVUE</v>
      </c>
      <c r="G762" s="166" t="s">
        <v>28</v>
      </c>
      <c r="H762" s="166" t="s">
        <v>136</v>
      </c>
      <c r="I762" s="166" t="s">
        <v>33</v>
      </c>
      <c r="J762" s="168">
        <f t="shared" si="490"/>
        <v>0.26684456304202797</v>
      </c>
      <c r="K762" s="169">
        <v>10990</v>
      </c>
      <c r="L762" s="70">
        <f t="shared" si="487"/>
        <v>13890</v>
      </c>
      <c r="M762" s="71" t="s">
        <v>99</v>
      </c>
      <c r="N762" s="87">
        <f>K762+Y762</f>
        <v>18480</v>
      </c>
      <c r="O762" s="36">
        <v>14990</v>
      </c>
      <c r="P762" s="37">
        <f t="shared" ref="P762:P789" si="494">K762/25.5</f>
        <v>430.98039215686276</v>
      </c>
      <c r="Q762" s="38">
        <f t="shared" ref="Q762:Q789" si="495">K762/5.889</f>
        <v>1866.1912039395481</v>
      </c>
      <c r="R762" s="38">
        <f t="shared" si="493"/>
        <v>1916.1912039395481</v>
      </c>
      <c r="S762" s="20">
        <v>45.1</v>
      </c>
      <c r="T762" s="67"/>
      <c r="U762" s="67">
        <v>6</v>
      </c>
      <c r="W762" s="23">
        <v>2900</v>
      </c>
      <c r="X762" s="23" t="s">
        <v>99</v>
      </c>
      <c r="Y762">
        <v>7490</v>
      </c>
    </row>
    <row r="763" spans="1:26" hidden="1" x14ac:dyDescent="0.3">
      <c r="A763" s="162">
        <v>43659</v>
      </c>
      <c r="B763" s="163">
        <v>43666</v>
      </c>
      <c r="C763" s="164">
        <f t="shared" si="489"/>
        <v>7</v>
      </c>
      <c r="D763" s="165" t="s">
        <v>112</v>
      </c>
      <c r="E763" s="166" t="s">
        <v>21</v>
      </c>
      <c r="F763" s="167" t="str">
        <f>HYPERLINK("https://www.ckvt.cz/hotely/chorvatsko/jizni-dalmacie/orebic/depandance-bellevue","Depandance BELLEVUE")</f>
        <v>Depandance BELLEVUE</v>
      </c>
      <c r="G763" s="166" t="s">
        <v>28</v>
      </c>
      <c r="H763" s="166" t="s">
        <v>136</v>
      </c>
      <c r="I763" s="166" t="s">
        <v>32</v>
      </c>
      <c r="J763" s="168">
        <f t="shared" si="490"/>
        <v>0.16139444803098768</v>
      </c>
      <c r="K763" s="169">
        <v>12990</v>
      </c>
      <c r="L763" s="70">
        <f t="shared" si="487"/>
        <v>15890</v>
      </c>
      <c r="M763" s="71" t="s">
        <v>99</v>
      </c>
      <c r="N763" s="87">
        <f>K763+Y763</f>
        <v>20480</v>
      </c>
      <c r="O763" s="36">
        <v>15490</v>
      </c>
      <c r="P763" s="37">
        <f t="shared" si="494"/>
        <v>509.41176470588238</v>
      </c>
      <c r="Q763" s="38">
        <f t="shared" si="495"/>
        <v>2205.8074375955171</v>
      </c>
      <c r="R763" s="38">
        <f t="shared" si="493"/>
        <v>2255.8074375955171</v>
      </c>
      <c r="S763" s="20">
        <v>45.2</v>
      </c>
      <c r="T763" s="67"/>
      <c r="U763" s="67">
        <v>4</v>
      </c>
      <c r="W763" s="23">
        <v>2900</v>
      </c>
      <c r="X763" s="23" t="s">
        <v>99</v>
      </c>
      <c r="Y763">
        <v>7490</v>
      </c>
    </row>
    <row r="764" spans="1:26" x14ac:dyDescent="0.3">
      <c r="A764" s="94">
        <v>43659</v>
      </c>
      <c r="B764" s="51">
        <v>43666</v>
      </c>
      <c r="C764" s="33">
        <f t="shared" ref="C764:C769" si="496">B764-A764</f>
        <v>7</v>
      </c>
      <c r="D764" s="64" t="s">
        <v>112</v>
      </c>
      <c r="E764" s="40" t="s">
        <v>13</v>
      </c>
      <c r="F764" s="154" t="str">
        <f t="shared" ref="F764:F769" si="497">HYPERLINK("https://www.ckvt.cz/hotely/chorvatsko/ostrov-krk/njivice/hotel-beli-kamik-superior","Hotel BELI KAMIK")</f>
        <v>Hotel BELI KAMIK</v>
      </c>
      <c r="G764" s="40" t="s">
        <v>5</v>
      </c>
      <c r="H764" s="40" t="s">
        <v>136</v>
      </c>
      <c r="I764" s="40" t="s">
        <v>117</v>
      </c>
      <c r="J764" s="99">
        <f t="shared" ref="J764:J769" si="498">1-(K764/O764)</f>
        <v>4.0032025620496348E-2</v>
      </c>
      <c r="K764" s="210">
        <v>11990</v>
      </c>
      <c r="L764" s="34">
        <f t="shared" ref="L764:L769" si="499">K764+W764</f>
        <v>14090</v>
      </c>
      <c r="M764" s="47" t="s">
        <v>99</v>
      </c>
      <c r="N764" s="48" t="s">
        <v>99</v>
      </c>
      <c r="O764" s="36">
        <v>12490</v>
      </c>
      <c r="P764" s="37">
        <f t="shared" ref="P764:P769" si="500">K764/25.5</f>
        <v>470.19607843137254</v>
      </c>
      <c r="Q764" s="38">
        <f t="shared" ref="Q764:Q769" si="501">K764/5.889</f>
        <v>2035.9993207675327</v>
      </c>
      <c r="R764" s="38">
        <f t="shared" ref="R764:R769" si="502">(C764+1)*6.25+Q764</f>
        <v>2085.9993207675325</v>
      </c>
      <c r="S764" s="20">
        <v>40.1</v>
      </c>
      <c r="T764" s="65"/>
      <c r="U764" s="65" t="s">
        <v>126</v>
      </c>
      <c r="W764" s="23">
        <v>2100</v>
      </c>
      <c r="X764" s="23" t="s">
        <v>99</v>
      </c>
      <c r="Y764" s="23" t="s">
        <v>99</v>
      </c>
    </row>
    <row r="765" spans="1:26" hidden="1" x14ac:dyDescent="0.3">
      <c r="A765" s="162">
        <v>43659</v>
      </c>
      <c r="B765" s="163">
        <v>43666</v>
      </c>
      <c r="C765" s="164">
        <f t="shared" si="496"/>
        <v>7</v>
      </c>
      <c r="D765" s="165" t="s">
        <v>112</v>
      </c>
      <c r="E765" s="166" t="s">
        <v>13</v>
      </c>
      <c r="F765" s="167" t="str">
        <f t="shared" si="497"/>
        <v>Hotel BELI KAMIK</v>
      </c>
      <c r="G765" s="166" t="s">
        <v>5</v>
      </c>
      <c r="H765" s="166" t="s">
        <v>136</v>
      </c>
      <c r="I765" s="166" t="s">
        <v>104</v>
      </c>
      <c r="J765" s="168">
        <f t="shared" si="498"/>
        <v>4.0032025620496348E-2</v>
      </c>
      <c r="K765" s="169">
        <v>11990</v>
      </c>
      <c r="L765" s="70">
        <f t="shared" si="499"/>
        <v>14090</v>
      </c>
      <c r="M765" s="85" t="s">
        <v>99</v>
      </c>
      <c r="N765" s="86" t="s">
        <v>99</v>
      </c>
      <c r="O765" s="36">
        <v>12490</v>
      </c>
      <c r="P765" s="37">
        <f t="shared" si="500"/>
        <v>470.19607843137254</v>
      </c>
      <c r="Q765" s="38">
        <f t="shared" si="501"/>
        <v>2035.9993207675327</v>
      </c>
      <c r="R765" s="38">
        <f t="shared" si="502"/>
        <v>2085.9993207675325</v>
      </c>
      <c r="S765" s="20">
        <v>40.1</v>
      </c>
      <c r="T765" s="67"/>
      <c r="U765" s="67">
        <v>0</v>
      </c>
      <c r="W765" s="23">
        <v>2100</v>
      </c>
      <c r="X765" s="23" t="s">
        <v>99</v>
      </c>
      <c r="Y765" s="23" t="s">
        <v>99</v>
      </c>
    </row>
    <row r="766" spans="1:26" hidden="1" x14ac:dyDescent="0.3">
      <c r="A766" s="162">
        <v>43659</v>
      </c>
      <c r="B766" s="163">
        <v>43666</v>
      </c>
      <c r="C766" s="164">
        <f t="shared" si="496"/>
        <v>7</v>
      </c>
      <c r="D766" s="165" t="s">
        <v>112</v>
      </c>
      <c r="E766" s="166" t="s">
        <v>13</v>
      </c>
      <c r="F766" s="167" t="str">
        <f t="shared" si="497"/>
        <v>Hotel BELI KAMIK</v>
      </c>
      <c r="G766" s="166" t="s">
        <v>5</v>
      </c>
      <c r="H766" s="166" t="s">
        <v>136</v>
      </c>
      <c r="I766" s="166" t="s">
        <v>55</v>
      </c>
      <c r="J766" s="168">
        <f t="shared" si="498"/>
        <v>2.3455824863174324E-2</v>
      </c>
      <c r="K766" s="169">
        <v>12490</v>
      </c>
      <c r="L766" s="70">
        <f t="shared" si="499"/>
        <v>14590</v>
      </c>
      <c r="M766" s="85" t="s">
        <v>99</v>
      </c>
      <c r="N766" s="86" t="s">
        <v>99</v>
      </c>
      <c r="O766" s="36">
        <v>12790</v>
      </c>
      <c r="P766" s="37">
        <f t="shared" si="500"/>
        <v>489.80392156862746</v>
      </c>
      <c r="Q766" s="38">
        <f t="shared" si="501"/>
        <v>2120.903379181525</v>
      </c>
      <c r="R766" s="38">
        <f t="shared" si="502"/>
        <v>2170.903379181525</v>
      </c>
      <c r="S766" s="20">
        <v>40.200000000000003</v>
      </c>
      <c r="T766" s="67"/>
      <c r="U766" s="67">
        <v>1</v>
      </c>
      <c r="W766" s="23">
        <v>2100</v>
      </c>
      <c r="X766" s="23" t="s">
        <v>99</v>
      </c>
      <c r="Y766" s="23" t="s">
        <v>99</v>
      </c>
    </row>
    <row r="767" spans="1:26" hidden="1" x14ac:dyDescent="0.3">
      <c r="A767" s="162">
        <v>43659</v>
      </c>
      <c r="B767" s="163">
        <v>43666</v>
      </c>
      <c r="C767" s="164">
        <f t="shared" si="496"/>
        <v>7</v>
      </c>
      <c r="D767" s="165" t="s">
        <v>112</v>
      </c>
      <c r="E767" s="166" t="s">
        <v>13</v>
      </c>
      <c r="F767" s="167" t="str">
        <f t="shared" si="497"/>
        <v>Hotel BELI KAMIK</v>
      </c>
      <c r="G767" s="166" t="s">
        <v>5</v>
      </c>
      <c r="H767" s="166" t="s">
        <v>136</v>
      </c>
      <c r="I767" s="166" t="s">
        <v>56</v>
      </c>
      <c r="J767" s="168">
        <f t="shared" si="498"/>
        <v>3.8491147036181728E-2</v>
      </c>
      <c r="K767" s="169">
        <v>12490</v>
      </c>
      <c r="L767" s="70">
        <f t="shared" si="499"/>
        <v>14590</v>
      </c>
      <c r="M767" s="85" t="s">
        <v>99</v>
      </c>
      <c r="N767" s="86" t="s">
        <v>99</v>
      </c>
      <c r="O767" s="36">
        <v>12990</v>
      </c>
      <c r="P767" s="37">
        <f t="shared" si="500"/>
        <v>489.80392156862746</v>
      </c>
      <c r="Q767" s="38">
        <f t="shared" si="501"/>
        <v>2120.903379181525</v>
      </c>
      <c r="R767" s="38">
        <f t="shared" si="502"/>
        <v>2170.903379181525</v>
      </c>
      <c r="S767" s="20">
        <v>40.299999999999997</v>
      </c>
      <c r="T767" s="67"/>
      <c r="U767" s="67">
        <v>1</v>
      </c>
      <c r="W767" s="23">
        <v>2100</v>
      </c>
      <c r="X767" s="23" t="s">
        <v>99</v>
      </c>
      <c r="Y767" s="23" t="s">
        <v>99</v>
      </c>
    </row>
    <row r="768" spans="1:26" customFormat="1" hidden="1" x14ac:dyDescent="0.3">
      <c r="A768" s="170">
        <v>43659</v>
      </c>
      <c r="B768" s="171">
        <v>43666</v>
      </c>
      <c r="C768" s="172">
        <f t="shared" si="496"/>
        <v>7</v>
      </c>
      <c r="D768" s="173" t="s">
        <v>112</v>
      </c>
      <c r="E768" s="174" t="s">
        <v>13</v>
      </c>
      <c r="F768" s="175" t="str">
        <f t="shared" si="497"/>
        <v>Hotel BELI KAMIK</v>
      </c>
      <c r="G768" s="174" t="s">
        <v>5</v>
      </c>
      <c r="H768" s="174" t="s">
        <v>136</v>
      </c>
      <c r="I768" s="174" t="s">
        <v>105</v>
      </c>
      <c r="J768" s="176">
        <f t="shared" si="498"/>
        <v>3.8491147036181728E-2</v>
      </c>
      <c r="K768" s="212">
        <v>12490</v>
      </c>
      <c r="L768" s="79">
        <f t="shared" si="499"/>
        <v>14590</v>
      </c>
      <c r="M768" s="83" t="s">
        <v>99</v>
      </c>
      <c r="N768" s="84" t="s">
        <v>99</v>
      </c>
      <c r="O768" s="5">
        <v>12990</v>
      </c>
      <c r="P768" s="6">
        <f t="shared" si="500"/>
        <v>489.80392156862746</v>
      </c>
      <c r="Q768" s="7">
        <f t="shared" si="501"/>
        <v>2120.903379181525</v>
      </c>
      <c r="R768" s="38">
        <f t="shared" si="502"/>
        <v>2170.903379181525</v>
      </c>
      <c r="S768" s="20">
        <v>40.4</v>
      </c>
      <c r="T768" s="68"/>
      <c r="U768" s="68">
        <v>2</v>
      </c>
      <c r="W768">
        <v>2100</v>
      </c>
      <c r="X768" t="s">
        <v>99</v>
      </c>
      <c r="Y768" t="s">
        <v>99</v>
      </c>
      <c r="Z768" s="23"/>
    </row>
    <row r="769" spans="1:26" hidden="1" x14ac:dyDescent="0.3">
      <c r="A769" s="162">
        <v>43659</v>
      </c>
      <c r="B769" s="163">
        <v>43666</v>
      </c>
      <c r="C769" s="164">
        <f t="shared" si="496"/>
        <v>7</v>
      </c>
      <c r="D769" s="165" t="s">
        <v>112</v>
      </c>
      <c r="E769" s="166" t="s">
        <v>13</v>
      </c>
      <c r="F769" s="167" t="str">
        <f t="shared" si="497"/>
        <v>Hotel BELI KAMIK</v>
      </c>
      <c r="G769" s="166" t="s">
        <v>5</v>
      </c>
      <c r="H769" s="166" t="s">
        <v>136</v>
      </c>
      <c r="I769" s="166" t="s">
        <v>106</v>
      </c>
      <c r="J769" s="168">
        <f t="shared" si="498"/>
        <v>3.7064492216456579E-2</v>
      </c>
      <c r="K769" s="169">
        <v>12990</v>
      </c>
      <c r="L769" s="70">
        <f t="shared" si="499"/>
        <v>15090</v>
      </c>
      <c r="M769" s="85" t="s">
        <v>99</v>
      </c>
      <c r="N769" s="86" t="s">
        <v>99</v>
      </c>
      <c r="O769" s="36">
        <v>13490</v>
      </c>
      <c r="P769" s="37">
        <f t="shared" si="500"/>
        <v>509.41176470588238</v>
      </c>
      <c r="Q769" s="38">
        <f t="shared" si="501"/>
        <v>2205.8074375955171</v>
      </c>
      <c r="R769" s="38">
        <f t="shared" si="502"/>
        <v>2255.8074375955171</v>
      </c>
      <c r="S769" s="20">
        <v>40.5</v>
      </c>
      <c r="T769" s="67"/>
      <c r="U769" s="67">
        <v>0</v>
      </c>
      <c r="W769" s="23">
        <v>2100</v>
      </c>
      <c r="X769" s="23" t="s">
        <v>99</v>
      </c>
      <c r="Y769" s="23" t="s">
        <v>99</v>
      </c>
    </row>
    <row r="770" spans="1:26" x14ac:dyDescent="0.3">
      <c r="A770" s="156">
        <v>43659</v>
      </c>
      <c r="B770" s="51">
        <v>43666</v>
      </c>
      <c r="C770" s="33">
        <f t="shared" si="489"/>
        <v>7</v>
      </c>
      <c r="D770" s="64" t="s">
        <v>113</v>
      </c>
      <c r="E770" s="40" t="s">
        <v>27</v>
      </c>
      <c r="F770" s="154" t="str">
        <f>HYPERLINK("https://www.ckvt.cz/hotely/cerna-hora/budvanska-riviera/budva/pokoje-komplex-slovenska-plaza","Hotel SLOVENSKA PLAŽA")</f>
        <v>Hotel SLOVENSKA PLAŽA</v>
      </c>
      <c r="G770" s="40" t="s">
        <v>5</v>
      </c>
      <c r="H770" s="40" t="s">
        <v>136</v>
      </c>
      <c r="I770" s="40" t="s">
        <v>117</v>
      </c>
      <c r="J770" s="99">
        <f t="shared" si="490"/>
        <v>7.6982294072363344E-2</v>
      </c>
      <c r="K770" s="210">
        <v>11990</v>
      </c>
      <c r="L770" s="35" t="s">
        <v>99</v>
      </c>
      <c r="M770" s="34">
        <f>K770+X770</f>
        <v>20980</v>
      </c>
      <c r="N770" s="52">
        <f>K770+Y770</f>
        <v>20980</v>
      </c>
      <c r="O770" s="27">
        <v>12990</v>
      </c>
      <c r="P770" s="37">
        <f t="shared" si="494"/>
        <v>470.19607843137254</v>
      </c>
      <c r="Q770" s="38">
        <f t="shared" si="495"/>
        <v>2035.9993207675327</v>
      </c>
      <c r="R770" s="38">
        <f t="shared" si="493"/>
        <v>2085.9993207675325</v>
      </c>
      <c r="S770" s="21">
        <v>39.1</v>
      </c>
      <c r="T770" s="65"/>
      <c r="U770" s="65" t="s">
        <v>126</v>
      </c>
      <c r="W770" s="23" t="e">
        <v>#VALUE!</v>
      </c>
      <c r="X770" s="23">
        <v>8990</v>
      </c>
      <c r="Y770" s="23">
        <v>8990</v>
      </c>
    </row>
    <row r="771" spans="1:26" hidden="1" x14ac:dyDescent="0.3">
      <c r="A771" s="177">
        <v>43659</v>
      </c>
      <c r="B771" s="163">
        <v>43666</v>
      </c>
      <c r="C771" s="164">
        <f t="shared" si="489"/>
        <v>7</v>
      </c>
      <c r="D771" s="165" t="s">
        <v>113</v>
      </c>
      <c r="E771" s="166" t="s">
        <v>27</v>
      </c>
      <c r="F771" s="167" t="str">
        <f>HYPERLINK("https://www.ckvt.cz/hotely/cerna-hora/budvanska-riviera/budva/pokoje-komplex-slovenska-plaza","Hotel SLOVENSKA PLAŽA")</f>
        <v>Hotel SLOVENSKA PLAŽA</v>
      </c>
      <c r="G771" s="166" t="s">
        <v>5</v>
      </c>
      <c r="H771" s="166" t="s">
        <v>136</v>
      </c>
      <c r="I771" s="166" t="s">
        <v>31</v>
      </c>
      <c r="J771" s="168">
        <f t="shared" si="490"/>
        <v>7.6982294072363344E-2</v>
      </c>
      <c r="K771" s="169">
        <v>11990</v>
      </c>
      <c r="L771" s="71" t="s">
        <v>99</v>
      </c>
      <c r="M771" s="70">
        <f>K771+X771</f>
        <v>20980</v>
      </c>
      <c r="N771" s="87">
        <f>K771+Y771</f>
        <v>20980</v>
      </c>
      <c r="O771" s="27">
        <v>12990</v>
      </c>
      <c r="P771" s="37">
        <f t="shared" si="494"/>
        <v>470.19607843137254</v>
      </c>
      <c r="Q771" s="38">
        <f t="shared" si="495"/>
        <v>2035.9993207675327</v>
      </c>
      <c r="R771" s="38">
        <f t="shared" si="493"/>
        <v>2085.9993207675325</v>
      </c>
      <c r="S771" s="21">
        <v>39.200000000000003</v>
      </c>
      <c r="T771" s="65"/>
      <c r="U771" s="65">
        <v>4</v>
      </c>
      <c r="W771" s="23" t="e">
        <v>#VALUE!</v>
      </c>
      <c r="X771" s="23">
        <v>8990</v>
      </c>
      <c r="Y771" s="23">
        <v>8990</v>
      </c>
    </row>
    <row r="772" spans="1:26" x14ac:dyDescent="0.3">
      <c r="A772" s="94">
        <v>43659</v>
      </c>
      <c r="B772" s="56">
        <v>43666</v>
      </c>
      <c r="C772" s="33">
        <f t="shared" ref="C772:C786" si="503">B772-A772</f>
        <v>7</v>
      </c>
      <c r="D772" s="64" t="s">
        <v>112</v>
      </c>
      <c r="E772" s="40" t="s">
        <v>21</v>
      </c>
      <c r="F772" s="154" t="str">
        <f>HYPERLINK("https://www.ckvt.cz/hotely/chorvatsko/jizni-dalmacie/orebic/hotel-orsan","Hotel ORSAN")</f>
        <v>Hotel ORSAN</v>
      </c>
      <c r="G772" s="40" t="s">
        <v>5</v>
      </c>
      <c r="H772" s="40" t="s">
        <v>137</v>
      </c>
      <c r="I772" s="40" t="s">
        <v>117</v>
      </c>
      <c r="J772" s="99">
        <f t="shared" ref="J772:J786" si="504">1-(K772/O772)</f>
        <v>0.14295925661186559</v>
      </c>
      <c r="K772" s="210">
        <v>11990</v>
      </c>
      <c r="L772" s="34">
        <f t="shared" ref="L772:L786" si="505">K772+W772</f>
        <v>14890</v>
      </c>
      <c r="M772" s="35" t="s">
        <v>99</v>
      </c>
      <c r="N772" s="52">
        <f t="shared" ref="N772:N786" si="506">K772+Y772</f>
        <v>19480</v>
      </c>
      <c r="O772" s="36">
        <v>13990</v>
      </c>
      <c r="P772" s="37">
        <f t="shared" ref="P772:P786" si="507">K772/25.5</f>
        <v>470.19607843137254</v>
      </c>
      <c r="Q772" s="38">
        <f t="shared" ref="Q772:Q786" si="508">K772/5.889</f>
        <v>2035.9993207675327</v>
      </c>
      <c r="R772" s="38">
        <f t="shared" ref="R772:R786" si="509">(C772+1)*6.25+Q772</f>
        <v>2085.9993207675325</v>
      </c>
      <c r="S772" s="20">
        <v>44.1</v>
      </c>
      <c r="T772" s="65"/>
      <c r="U772" s="65" t="s">
        <v>126</v>
      </c>
      <c r="W772" s="23">
        <v>2900</v>
      </c>
      <c r="X772" s="23" t="s">
        <v>99</v>
      </c>
      <c r="Y772">
        <v>7490</v>
      </c>
    </row>
    <row r="773" spans="1:26" hidden="1" x14ac:dyDescent="0.3">
      <c r="A773" s="162">
        <v>43659</v>
      </c>
      <c r="B773" s="179">
        <v>43666</v>
      </c>
      <c r="C773" s="164">
        <f t="shared" si="503"/>
        <v>7</v>
      </c>
      <c r="D773" s="165" t="s">
        <v>112</v>
      </c>
      <c r="E773" s="166" t="s">
        <v>21</v>
      </c>
      <c r="F773" s="167" t="str">
        <f>HYPERLINK("https://www.ckvt.cz/hotely/chorvatsko/jizni-dalmacie/orebic/hotel-orsan","Hotel ORSAN")</f>
        <v>Hotel ORSAN</v>
      </c>
      <c r="G773" s="166" t="s">
        <v>5</v>
      </c>
      <c r="H773" s="166" t="s">
        <v>137</v>
      </c>
      <c r="I773" s="166" t="s">
        <v>30</v>
      </c>
      <c r="J773" s="168">
        <f t="shared" si="504"/>
        <v>0.14295925661186559</v>
      </c>
      <c r="K773" s="169">
        <v>11990</v>
      </c>
      <c r="L773" s="70">
        <f t="shared" si="505"/>
        <v>14890</v>
      </c>
      <c r="M773" s="71" t="s">
        <v>99</v>
      </c>
      <c r="N773" s="87">
        <f t="shared" si="506"/>
        <v>19480</v>
      </c>
      <c r="O773" s="36">
        <v>13990</v>
      </c>
      <c r="P773" s="37">
        <f t="shared" si="507"/>
        <v>470.19607843137254</v>
      </c>
      <c r="Q773" s="38">
        <f t="shared" si="508"/>
        <v>2035.9993207675327</v>
      </c>
      <c r="R773" s="38">
        <f t="shared" si="509"/>
        <v>2085.9993207675325</v>
      </c>
      <c r="S773" s="20">
        <v>41.4</v>
      </c>
      <c r="T773" s="67"/>
      <c r="U773" s="67">
        <v>2</v>
      </c>
      <c r="V773" s="23">
        <v>12260</v>
      </c>
      <c r="W773" s="23">
        <v>2900</v>
      </c>
      <c r="X773" s="23" t="s">
        <v>99</v>
      </c>
      <c r="Y773">
        <v>7490</v>
      </c>
    </row>
    <row r="774" spans="1:26" hidden="1" x14ac:dyDescent="0.3">
      <c r="A774" s="162">
        <v>43659</v>
      </c>
      <c r="B774" s="179">
        <v>43666</v>
      </c>
      <c r="C774" s="164">
        <f t="shared" si="503"/>
        <v>7</v>
      </c>
      <c r="D774" s="165" t="s">
        <v>112</v>
      </c>
      <c r="E774" s="166" t="s">
        <v>21</v>
      </c>
      <c r="F774" s="167" t="str">
        <f>HYPERLINK("https://www.ckvt.cz/hotely/chorvatsko/jizni-dalmacie/orebic/hotel-orsan","Hotel ORSAN")</f>
        <v>Hotel ORSAN</v>
      </c>
      <c r="G774" s="166" t="s">
        <v>5</v>
      </c>
      <c r="H774" s="166" t="s">
        <v>137</v>
      </c>
      <c r="I774" s="166" t="s">
        <v>31</v>
      </c>
      <c r="J774" s="168">
        <f t="shared" si="504"/>
        <v>0.17253278122843341</v>
      </c>
      <c r="K774" s="169">
        <v>11990</v>
      </c>
      <c r="L774" s="70">
        <f t="shared" si="505"/>
        <v>14890</v>
      </c>
      <c r="M774" s="71" t="s">
        <v>99</v>
      </c>
      <c r="N774" s="87">
        <f t="shared" si="506"/>
        <v>19480</v>
      </c>
      <c r="O774" s="36">
        <v>14490</v>
      </c>
      <c r="P774" s="37">
        <f t="shared" si="507"/>
        <v>470.19607843137254</v>
      </c>
      <c r="Q774" s="38">
        <f t="shared" si="508"/>
        <v>2035.9993207675327</v>
      </c>
      <c r="R774" s="38">
        <f t="shared" si="509"/>
        <v>2085.9993207675325</v>
      </c>
      <c r="S774" s="20">
        <v>44.1</v>
      </c>
      <c r="T774" s="67"/>
      <c r="U774" s="67">
        <v>2</v>
      </c>
      <c r="W774" s="23">
        <v>2900</v>
      </c>
      <c r="X774" s="23" t="s">
        <v>99</v>
      </c>
      <c r="Y774">
        <v>7490</v>
      </c>
    </row>
    <row r="775" spans="1:26" hidden="1" x14ac:dyDescent="0.3">
      <c r="A775" s="162">
        <v>43659</v>
      </c>
      <c r="B775" s="179">
        <v>43666</v>
      </c>
      <c r="C775" s="164">
        <f t="shared" si="503"/>
        <v>7</v>
      </c>
      <c r="D775" s="165" t="s">
        <v>112</v>
      </c>
      <c r="E775" s="166" t="s">
        <v>21</v>
      </c>
      <c r="F775" s="167" t="str">
        <f>HYPERLINK("https://www.ckvt.cz/hotely/chorvatsko/jizni-dalmacie/orebic/hotel-orsan","Hotel ORSAN")</f>
        <v>Hotel ORSAN</v>
      </c>
      <c r="G775" s="166" t="s">
        <v>5</v>
      </c>
      <c r="H775" s="166" t="s">
        <v>137</v>
      </c>
      <c r="I775" s="166" t="s">
        <v>33</v>
      </c>
      <c r="J775" s="168">
        <f t="shared" si="504"/>
        <v>0.13342228152101399</v>
      </c>
      <c r="K775" s="169">
        <v>12990</v>
      </c>
      <c r="L775" s="70">
        <f t="shared" si="505"/>
        <v>15890</v>
      </c>
      <c r="M775" s="71" t="s">
        <v>99</v>
      </c>
      <c r="N775" s="87">
        <f t="shared" si="506"/>
        <v>20480</v>
      </c>
      <c r="O775" s="36">
        <v>14990</v>
      </c>
      <c r="P775" s="37">
        <f t="shared" si="507"/>
        <v>509.41176470588238</v>
      </c>
      <c r="Q775" s="38">
        <f t="shared" si="508"/>
        <v>2205.8074375955171</v>
      </c>
      <c r="R775" s="38">
        <f t="shared" si="509"/>
        <v>2255.8074375955171</v>
      </c>
      <c r="S775" s="20">
        <v>44.3</v>
      </c>
      <c r="T775" s="67"/>
      <c r="U775" s="67">
        <v>9</v>
      </c>
      <c r="W775" s="23">
        <v>2900</v>
      </c>
      <c r="X775" s="23" t="s">
        <v>99</v>
      </c>
      <c r="Y775">
        <v>7490</v>
      </c>
    </row>
    <row r="776" spans="1:26" hidden="1" x14ac:dyDescent="0.3">
      <c r="A776" s="162">
        <v>43659</v>
      </c>
      <c r="B776" s="179">
        <v>43666</v>
      </c>
      <c r="C776" s="164">
        <f t="shared" si="503"/>
        <v>7</v>
      </c>
      <c r="D776" s="165" t="s">
        <v>112</v>
      </c>
      <c r="E776" s="166" t="s">
        <v>21</v>
      </c>
      <c r="F776" s="167" t="str">
        <f>HYPERLINK("https://www.ckvt.cz/hotely/chorvatsko/jizni-dalmacie/orebic/hotel-orsan","Hotel ORSAN")</f>
        <v>Hotel ORSAN</v>
      </c>
      <c r="G776" s="166" t="s">
        <v>5</v>
      </c>
      <c r="H776" s="166" t="s">
        <v>137</v>
      </c>
      <c r="I776" s="166" t="s">
        <v>32</v>
      </c>
      <c r="J776" s="168">
        <f t="shared" si="504"/>
        <v>0.12507817385866171</v>
      </c>
      <c r="K776" s="169">
        <v>13990</v>
      </c>
      <c r="L776" s="70">
        <f t="shared" si="505"/>
        <v>16890</v>
      </c>
      <c r="M776" s="71" t="s">
        <v>99</v>
      </c>
      <c r="N776" s="87">
        <f t="shared" si="506"/>
        <v>21480</v>
      </c>
      <c r="O776" s="36">
        <v>15990</v>
      </c>
      <c r="P776" s="37">
        <f t="shared" si="507"/>
        <v>548.62745098039215</v>
      </c>
      <c r="Q776" s="38">
        <f t="shared" si="508"/>
        <v>2375.6155544235012</v>
      </c>
      <c r="R776" s="38">
        <f t="shared" si="509"/>
        <v>2425.6155544235012</v>
      </c>
      <c r="S776" s="20">
        <v>44.3</v>
      </c>
      <c r="T776" s="67"/>
      <c r="U776" s="67">
        <v>4</v>
      </c>
      <c r="W776" s="23">
        <v>2900</v>
      </c>
      <c r="X776" s="23" t="s">
        <v>99</v>
      </c>
      <c r="Y776">
        <v>7490</v>
      </c>
    </row>
    <row r="777" spans="1:26" x14ac:dyDescent="0.3">
      <c r="A777" s="94">
        <v>43659</v>
      </c>
      <c r="B777" s="51">
        <v>43666</v>
      </c>
      <c r="C777" s="33">
        <f t="shared" si="503"/>
        <v>7</v>
      </c>
      <c r="D777" s="64" t="s">
        <v>112</v>
      </c>
      <c r="E777" s="40" t="s">
        <v>21</v>
      </c>
      <c r="F777" s="154" t="str">
        <f>HYPERLINK("https://www.ckvt.cz/hotely/chorvatsko/jizni-dalmacie/orebic/depandance-bellevue","Depandance BELLEVUE")</f>
        <v>Depandance BELLEVUE</v>
      </c>
      <c r="G777" s="40" t="s">
        <v>28</v>
      </c>
      <c r="H777" s="40" t="s">
        <v>137</v>
      </c>
      <c r="I777" s="40" t="s">
        <v>117</v>
      </c>
      <c r="J777" s="99">
        <f t="shared" si="504"/>
        <v>0.25015634771732331</v>
      </c>
      <c r="K777" s="210">
        <v>11990</v>
      </c>
      <c r="L777" s="34">
        <f t="shared" si="505"/>
        <v>14890</v>
      </c>
      <c r="M777" s="35" t="s">
        <v>99</v>
      </c>
      <c r="N777" s="52">
        <f>K777+Y777</f>
        <v>19480</v>
      </c>
      <c r="O777" s="36">
        <v>15990</v>
      </c>
      <c r="P777" s="37">
        <f t="shared" si="507"/>
        <v>470.19607843137254</v>
      </c>
      <c r="Q777" s="38">
        <f t="shared" si="508"/>
        <v>2035.9993207675327</v>
      </c>
      <c r="R777" s="38">
        <f t="shared" si="509"/>
        <v>2085.9993207675325</v>
      </c>
      <c r="S777" s="20">
        <v>49.1</v>
      </c>
      <c r="T777" s="65"/>
      <c r="U777" s="65" t="s">
        <v>126</v>
      </c>
      <c r="W777" s="23">
        <v>2900</v>
      </c>
      <c r="X777" s="23" t="s">
        <v>99</v>
      </c>
      <c r="Y777">
        <v>7490</v>
      </c>
    </row>
    <row r="778" spans="1:26" hidden="1" x14ac:dyDescent="0.3">
      <c r="A778" s="162">
        <v>43659</v>
      </c>
      <c r="B778" s="163">
        <v>43666</v>
      </c>
      <c r="C778" s="164">
        <f t="shared" si="503"/>
        <v>7</v>
      </c>
      <c r="D778" s="165" t="s">
        <v>112</v>
      </c>
      <c r="E778" s="166" t="s">
        <v>21</v>
      </c>
      <c r="F778" s="167" t="str">
        <f>HYPERLINK("https://www.ckvt.cz/hotely/chorvatsko/jizni-dalmacie/orebic/depandance-bellevue","Depandance BELLEVUE")</f>
        <v>Depandance BELLEVUE</v>
      </c>
      <c r="G778" s="166" t="s">
        <v>28</v>
      </c>
      <c r="H778" s="166" t="s">
        <v>137</v>
      </c>
      <c r="I778" s="166" t="s">
        <v>33</v>
      </c>
      <c r="J778" s="168">
        <f t="shared" si="504"/>
        <v>0.25015634771732331</v>
      </c>
      <c r="K778" s="169">
        <v>11990</v>
      </c>
      <c r="L778" s="70">
        <f t="shared" si="505"/>
        <v>14890</v>
      </c>
      <c r="M778" s="71" t="s">
        <v>99</v>
      </c>
      <c r="N778" s="87">
        <f>K778+Y778</f>
        <v>19480</v>
      </c>
      <c r="O778" s="36">
        <v>15990</v>
      </c>
      <c r="P778" s="37">
        <f t="shared" si="507"/>
        <v>470.19607843137254</v>
      </c>
      <c r="Q778" s="38">
        <f t="shared" si="508"/>
        <v>2035.9993207675327</v>
      </c>
      <c r="R778" s="38">
        <f t="shared" si="509"/>
        <v>2085.9993207675325</v>
      </c>
      <c r="S778" s="20">
        <v>49.1</v>
      </c>
      <c r="T778" s="67"/>
      <c r="U778" s="67">
        <v>6</v>
      </c>
      <c r="V778" s="23">
        <v>11706</v>
      </c>
      <c r="W778" s="23">
        <v>2900</v>
      </c>
      <c r="X778" s="23" t="s">
        <v>99</v>
      </c>
      <c r="Y778">
        <v>7490</v>
      </c>
    </row>
    <row r="779" spans="1:26" hidden="1" x14ac:dyDescent="0.3">
      <c r="A779" s="162">
        <v>43659</v>
      </c>
      <c r="B779" s="163">
        <v>43666</v>
      </c>
      <c r="C779" s="164">
        <f t="shared" si="503"/>
        <v>7</v>
      </c>
      <c r="D779" s="165" t="s">
        <v>112</v>
      </c>
      <c r="E779" s="166" t="s">
        <v>21</v>
      </c>
      <c r="F779" s="167" t="str">
        <f>HYPERLINK("https://www.ckvt.cz/hotely/chorvatsko/jizni-dalmacie/orebic/depandance-bellevue","Depandance BELLEVUE")</f>
        <v>Depandance BELLEVUE</v>
      </c>
      <c r="G779" s="166" t="s">
        <v>28</v>
      </c>
      <c r="H779" s="166" t="s">
        <v>137</v>
      </c>
      <c r="I779" s="166" t="s">
        <v>32</v>
      </c>
      <c r="J779" s="168">
        <f t="shared" si="504"/>
        <v>0.1516070345664039</v>
      </c>
      <c r="K779" s="169">
        <v>13990</v>
      </c>
      <c r="L779" s="70">
        <f t="shared" si="505"/>
        <v>16890</v>
      </c>
      <c r="M779" s="71" t="s">
        <v>99</v>
      </c>
      <c r="N779" s="87">
        <f>K779+Y779</f>
        <v>21480</v>
      </c>
      <c r="O779" s="27">
        <v>16490</v>
      </c>
      <c r="P779" s="37">
        <f t="shared" si="507"/>
        <v>548.62745098039215</v>
      </c>
      <c r="Q779" s="38">
        <f t="shared" si="508"/>
        <v>2375.6155544235012</v>
      </c>
      <c r="R779" s="38">
        <f t="shared" si="509"/>
        <v>2425.6155544235012</v>
      </c>
      <c r="S779" s="20">
        <v>49.2</v>
      </c>
      <c r="T779" s="67"/>
      <c r="U779" s="67">
        <v>4</v>
      </c>
      <c r="W779" s="23">
        <v>2900</v>
      </c>
      <c r="X779" s="23" t="s">
        <v>99</v>
      </c>
      <c r="Y779">
        <v>7490</v>
      </c>
    </row>
    <row r="780" spans="1:26" customFormat="1" x14ac:dyDescent="0.3">
      <c r="A780" s="157">
        <v>43659</v>
      </c>
      <c r="B780" s="4">
        <v>43666</v>
      </c>
      <c r="C780" s="2">
        <f t="shared" si="503"/>
        <v>7</v>
      </c>
      <c r="D780" s="92" t="s">
        <v>112</v>
      </c>
      <c r="E780" s="1" t="s">
        <v>24</v>
      </c>
      <c r="F780" s="155" t="str">
        <f t="shared" ref="F780:F786" si="510">HYPERLINK("https://www.ckvt.cz/hotely/chorvatsko/jizni-dalmacie/trpanj/hotel-faraon","Hotel FARAON")</f>
        <v>Hotel FARAON</v>
      </c>
      <c r="G780" s="1" t="s">
        <v>5</v>
      </c>
      <c r="H780" s="1" t="s">
        <v>137</v>
      </c>
      <c r="I780" s="40" t="s">
        <v>117</v>
      </c>
      <c r="J780" s="100">
        <f t="shared" si="504"/>
        <v>0.20013342228152098</v>
      </c>
      <c r="K780" s="209">
        <v>11990</v>
      </c>
      <c r="L780" s="11">
        <f t="shared" si="505"/>
        <v>14890</v>
      </c>
      <c r="M780" s="12" t="s">
        <v>99</v>
      </c>
      <c r="N780" s="13">
        <f t="shared" si="506"/>
        <v>19480</v>
      </c>
      <c r="O780" s="3">
        <v>14990</v>
      </c>
      <c r="P780" s="6">
        <f t="shared" si="507"/>
        <v>470.19607843137254</v>
      </c>
      <c r="Q780" s="7">
        <f t="shared" si="508"/>
        <v>2035.9993207675327</v>
      </c>
      <c r="R780" s="38">
        <f t="shared" si="509"/>
        <v>2085.9993207675325</v>
      </c>
      <c r="S780" s="20">
        <v>43.1</v>
      </c>
      <c r="T780" s="65"/>
      <c r="U780" s="65" t="s">
        <v>126</v>
      </c>
      <c r="W780">
        <v>2900</v>
      </c>
      <c r="X780" t="s">
        <v>99</v>
      </c>
      <c r="Y780">
        <v>7490</v>
      </c>
      <c r="Z780" s="23"/>
    </row>
    <row r="781" spans="1:26" customFormat="1" hidden="1" x14ac:dyDescent="0.3">
      <c r="A781" s="178">
        <v>43659</v>
      </c>
      <c r="B781" s="171">
        <v>43666</v>
      </c>
      <c r="C781" s="172">
        <f t="shared" si="503"/>
        <v>7</v>
      </c>
      <c r="D781" s="173" t="s">
        <v>112</v>
      </c>
      <c r="E781" s="174" t="s">
        <v>24</v>
      </c>
      <c r="F781" s="175" t="str">
        <f t="shared" si="510"/>
        <v>Hotel FARAON</v>
      </c>
      <c r="G781" s="174" t="s">
        <v>5</v>
      </c>
      <c r="H781" s="174" t="s">
        <v>137</v>
      </c>
      <c r="I781" s="174" t="s">
        <v>31</v>
      </c>
      <c r="J781" s="176">
        <f t="shared" si="504"/>
        <v>0.20013342228152098</v>
      </c>
      <c r="K781" s="212">
        <v>11990</v>
      </c>
      <c r="L781" s="79">
        <f t="shared" si="505"/>
        <v>14890</v>
      </c>
      <c r="M781" s="80" t="s">
        <v>99</v>
      </c>
      <c r="N781" s="81">
        <f t="shared" si="506"/>
        <v>19480</v>
      </c>
      <c r="O781" s="3">
        <v>14990</v>
      </c>
      <c r="P781" s="6">
        <f t="shared" si="507"/>
        <v>470.19607843137254</v>
      </c>
      <c r="Q781" s="7">
        <f t="shared" si="508"/>
        <v>2035.9993207675327</v>
      </c>
      <c r="R781" s="38">
        <f t="shared" si="509"/>
        <v>2085.9993207675325</v>
      </c>
      <c r="S781" s="20">
        <v>43.1</v>
      </c>
      <c r="T781" s="68"/>
      <c r="U781" s="68">
        <v>2</v>
      </c>
      <c r="W781">
        <v>2900</v>
      </c>
      <c r="X781" t="s">
        <v>99</v>
      </c>
      <c r="Y781">
        <v>7490</v>
      </c>
      <c r="Z781" s="23"/>
    </row>
    <row r="782" spans="1:26" hidden="1" x14ac:dyDescent="0.3">
      <c r="A782" s="177">
        <v>43659</v>
      </c>
      <c r="B782" s="163">
        <v>43666</v>
      </c>
      <c r="C782" s="164">
        <f t="shared" si="503"/>
        <v>7</v>
      </c>
      <c r="D782" s="165" t="s">
        <v>112</v>
      </c>
      <c r="E782" s="166" t="s">
        <v>24</v>
      </c>
      <c r="F782" s="167" t="str">
        <f t="shared" si="510"/>
        <v>Hotel FARAON</v>
      </c>
      <c r="G782" s="166" t="s">
        <v>5</v>
      </c>
      <c r="H782" s="166" t="s">
        <v>137</v>
      </c>
      <c r="I782" s="166" t="s">
        <v>33</v>
      </c>
      <c r="J782" s="168">
        <f t="shared" si="504"/>
        <v>0.22595222724338282</v>
      </c>
      <c r="K782" s="169">
        <v>11990</v>
      </c>
      <c r="L782" s="70">
        <f t="shared" si="505"/>
        <v>14890</v>
      </c>
      <c r="M782" s="71" t="s">
        <v>99</v>
      </c>
      <c r="N782" s="72">
        <f t="shared" si="506"/>
        <v>19480</v>
      </c>
      <c r="O782" s="27">
        <v>15490</v>
      </c>
      <c r="P782" s="37">
        <f t="shared" si="507"/>
        <v>470.19607843137254</v>
      </c>
      <c r="Q782" s="38">
        <f t="shared" si="508"/>
        <v>2035.9993207675327</v>
      </c>
      <c r="R782" s="38">
        <f t="shared" si="509"/>
        <v>2085.9993207675325</v>
      </c>
      <c r="S782" s="20">
        <v>43.2</v>
      </c>
      <c r="T782" s="67"/>
      <c r="U782" s="67">
        <v>8</v>
      </c>
      <c r="W782" s="23">
        <v>2900</v>
      </c>
      <c r="X782" s="23" t="s">
        <v>99</v>
      </c>
      <c r="Y782">
        <v>7490</v>
      </c>
    </row>
    <row r="783" spans="1:26" customFormat="1" hidden="1" x14ac:dyDescent="0.3">
      <c r="A783" s="178">
        <v>43659</v>
      </c>
      <c r="B783" s="171">
        <v>43666</v>
      </c>
      <c r="C783" s="172">
        <f t="shared" si="503"/>
        <v>7</v>
      </c>
      <c r="D783" s="173" t="s">
        <v>112</v>
      </c>
      <c r="E783" s="174" t="s">
        <v>24</v>
      </c>
      <c r="F783" s="175" t="str">
        <f t="shared" si="510"/>
        <v>Hotel FARAON</v>
      </c>
      <c r="G783" s="174" t="s">
        <v>5</v>
      </c>
      <c r="H783" s="174" t="s">
        <v>137</v>
      </c>
      <c r="I783" s="174" t="s">
        <v>32</v>
      </c>
      <c r="J783" s="176">
        <f t="shared" si="504"/>
        <v>0.18761726078799246</v>
      </c>
      <c r="K783" s="212">
        <v>12990</v>
      </c>
      <c r="L783" s="79">
        <f t="shared" si="505"/>
        <v>15890</v>
      </c>
      <c r="M783" s="80" t="s">
        <v>99</v>
      </c>
      <c r="N783" s="81">
        <f t="shared" si="506"/>
        <v>20480</v>
      </c>
      <c r="O783" s="3">
        <v>15990</v>
      </c>
      <c r="P783" s="6">
        <f t="shared" si="507"/>
        <v>509.41176470588238</v>
      </c>
      <c r="Q783" s="7">
        <f t="shared" si="508"/>
        <v>2205.8074375955171</v>
      </c>
      <c r="R783" s="38">
        <f t="shared" si="509"/>
        <v>2255.8074375955171</v>
      </c>
      <c r="S783" s="20">
        <v>43.3</v>
      </c>
      <c r="T783" s="68"/>
      <c r="U783" s="68">
        <v>6</v>
      </c>
      <c r="W783">
        <v>2900</v>
      </c>
      <c r="X783" t="s">
        <v>99</v>
      </c>
      <c r="Y783">
        <v>7490</v>
      </c>
      <c r="Z783" s="23"/>
    </row>
    <row r="784" spans="1:26" customFormat="1" hidden="1" x14ac:dyDescent="0.3">
      <c r="A784" s="178">
        <v>43659</v>
      </c>
      <c r="B784" s="171">
        <v>43666</v>
      </c>
      <c r="C784" s="172">
        <f t="shared" si="503"/>
        <v>7</v>
      </c>
      <c r="D784" s="173" t="s">
        <v>112</v>
      </c>
      <c r="E784" s="174" t="s">
        <v>24</v>
      </c>
      <c r="F784" s="175" t="str">
        <f t="shared" si="510"/>
        <v>Hotel FARAON</v>
      </c>
      <c r="G784" s="174" t="s">
        <v>5</v>
      </c>
      <c r="H784" s="174" t="s">
        <v>137</v>
      </c>
      <c r="I784" s="174" t="s">
        <v>70</v>
      </c>
      <c r="J784" s="176">
        <f t="shared" si="504"/>
        <v>8.3379655364091199E-2</v>
      </c>
      <c r="K784" s="212">
        <v>16490</v>
      </c>
      <c r="L784" s="79">
        <f t="shared" si="505"/>
        <v>19390</v>
      </c>
      <c r="M784" s="80" t="s">
        <v>99</v>
      </c>
      <c r="N784" s="81">
        <f t="shared" si="506"/>
        <v>23980</v>
      </c>
      <c r="O784" s="3">
        <v>17990</v>
      </c>
      <c r="P784" s="6">
        <f t="shared" si="507"/>
        <v>646.66666666666663</v>
      </c>
      <c r="Q784" s="7">
        <f t="shared" si="508"/>
        <v>2800.1358464934624</v>
      </c>
      <c r="R784" s="38">
        <f t="shared" si="509"/>
        <v>2850.1358464934624</v>
      </c>
      <c r="S784" s="20">
        <v>43.4</v>
      </c>
      <c r="T784" s="68"/>
      <c r="U784" s="68">
        <v>0</v>
      </c>
      <c r="W784">
        <v>2900</v>
      </c>
      <c r="X784" t="s">
        <v>99</v>
      </c>
      <c r="Y784">
        <v>7490</v>
      </c>
      <c r="Z784" s="23"/>
    </row>
    <row r="785" spans="1:26" hidden="1" x14ac:dyDescent="0.3">
      <c r="A785" s="177">
        <v>43659</v>
      </c>
      <c r="B785" s="163">
        <v>43666</v>
      </c>
      <c r="C785" s="164">
        <f t="shared" si="503"/>
        <v>7</v>
      </c>
      <c r="D785" s="165" t="s">
        <v>112</v>
      </c>
      <c r="E785" s="166" t="s">
        <v>24</v>
      </c>
      <c r="F785" s="167" t="str">
        <f t="shared" si="510"/>
        <v>Hotel FARAON</v>
      </c>
      <c r="G785" s="166" t="s">
        <v>5</v>
      </c>
      <c r="H785" s="166" t="s">
        <v>137</v>
      </c>
      <c r="I785" s="166" t="s">
        <v>72</v>
      </c>
      <c r="J785" s="168">
        <f t="shared" si="504"/>
        <v>7.5037518759379696E-2</v>
      </c>
      <c r="K785" s="169">
        <v>18490</v>
      </c>
      <c r="L785" s="70">
        <f t="shared" si="505"/>
        <v>21390</v>
      </c>
      <c r="M785" s="71" t="s">
        <v>99</v>
      </c>
      <c r="N785" s="72">
        <f t="shared" si="506"/>
        <v>25980</v>
      </c>
      <c r="O785" s="27">
        <v>19990</v>
      </c>
      <c r="P785" s="37">
        <f t="shared" si="507"/>
        <v>725.0980392156863</v>
      </c>
      <c r="Q785" s="38">
        <f t="shared" si="508"/>
        <v>3139.7520801494311</v>
      </c>
      <c r="R785" s="38">
        <f t="shared" si="509"/>
        <v>3189.7520801494311</v>
      </c>
      <c r="S785" s="20">
        <v>43.6</v>
      </c>
      <c r="T785" s="67"/>
      <c r="U785" s="67">
        <v>1</v>
      </c>
      <c r="W785" s="23">
        <v>2900</v>
      </c>
      <c r="X785" s="23" t="s">
        <v>99</v>
      </c>
      <c r="Y785">
        <v>7490</v>
      </c>
    </row>
    <row r="786" spans="1:26" customFormat="1" hidden="1" x14ac:dyDescent="0.3">
      <c r="A786" s="178">
        <v>43659</v>
      </c>
      <c r="B786" s="171">
        <v>43666</v>
      </c>
      <c r="C786" s="172">
        <f t="shared" si="503"/>
        <v>7</v>
      </c>
      <c r="D786" s="173" t="s">
        <v>112</v>
      </c>
      <c r="E786" s="174" t="s">
        <v>24</v>
      </c>
      <c r="F786" s="175" t="str">
        <f t="shared" si="510"/>
        <v>Hotel FARAON</v>
      </c>
      <c r="G786" s="174" t="s">
        <v>5</v>
      </c>
      <c r="H786" s="174" t="s">
        <v>137</v>
      </c>
      <c r="I786" s="174" t="s">
        <v>71</v>
      </c>
      <c r="J786" s="176">
        <f t="shared" si="504"/>
        <v>0.13049151805132664</v>
      </c>
      <c r="K786" s="212">
        <v>19990</v>
      </c>
      <c r="L786" s="79">
        <f t="shared" si="505"/>
        <v>22890</v>
      </c>
      <c r="M786" s="80" t="s">
        <v>99</v>
      </c>
      <c r="N786" s="81">
        <f t="shared" si="506"/>
        <v>27480</v>
      </c>
      <c r="O786" s="3">
        <v>22990</v>
      </c>
      <c r="P786" s="6">
        <f t="shared" si="507"/>
        <v>783.92156862745094</v>
      </c>
      <c r="Q786" s="7">
        <f t="shared" si="508"/>
        <v>3394.4642553914077</v>
      </c>
      <c r="R786" s="38">
        <f t="shared" si="509"/>
        <v>3444.4642553914077</v>
      </c>
      <c r="S786" s="20">
        <v>43.5</v>
      </c>
      <c r="T786" s="68"/>
      <c r="U786" s="68">
        <v>1</v>
      </c>
      <c r="W786">
        <v>2900</v>
      </c>
      <c r="X786" t="s">
        <v>99</v>
      </c>
      <c r="Y786">
        <v>7490</v>
      </c>
      <c r="Z786" s="23"/>
    </row>
    <row r="787" spans="1:26" customFormat="1" x14ac:dyDescent="0.3">
      <c r="A787" s="95">
        <v>43659</v>
      </c>
      <c r="B787" s="4">
        <v>43666</v>
      </c>
      <c r="C787" s="2">
        <f t="shared" si="489"/>
        <v>7</v>
      </c>
      <c r="D787" s="92" t="s">
        <v>112</v>
      </c>
      <c r="E787" s="1" t="s">
        <v>10</v>
      </c>
      <c r="F787" s="155" t="str">
        <f>HYPERLINK("https://www.ckvt.cz/hotely/chorvatsko/istrie/novigrad/hotel-aminess-laguna","Hotel AMINESS LAGUNA")</f>
        <v>Hotel AMINESS LAGUNA</v>
      </c>
      <c r="G787" s="1" t="s">
        <v>5</v>
      </c>
      <c r="H787" s="1" t="s">
        <v>136</v>
      </c>
      <c r="I787" s="40" t="s">
        <v>117</v>
      </c>
      <c r="J787" s="100">
        <f t="shared" si="490"/>
        <v>6.6711140760506993E-2</v>
      </c>
      <c r="K787" s="209">
        <v>13990</v>
      </c>
      <c r="L787" s="11">
        <f t="shared" ref="L787:L796" si="511">K787+W787</f>
        <v>16090</v>
      </c>
      <c r="M787" s="15" t="s">
        <v>99</v>
      </c>
      <c r="N787" s="16" t="s">
        <v>99</v>
      </c>
      <c r="O787" s="5">
        <v>14990</v>
      </c>
      <c r="P787" s="6">
        <f t="shared" si="494"/>
        <v>548.62745098039215</v>
      </c>
      <c r="Q787" s="7">
        <f t="shared" si="495"/>
        <v>2375.6155544235012</v>
      </c>
      <c r="R787" s="38">
        <f t="shared" si="493"/>
        <v>2425.6155544235012</v>
      </c>
      <c r="S787" s="20">
        <v>47.1</v>
      </c>
      <c r="T787" s="65"/>
      <c r="U787" s="65" t="s">
        <v>126</v>
      </c>
      <c r="W787">
        <v>2100</v>
      </c>
      <c r="X787" t="s">
        <v>99</v>
      </c>
      <c r="Y787" t="s">
        <v>99</v>
      </c>
      <c r="Z787" s="23"/>
    </row>
    <row r="788" spans="1:26" customFormat="1" hidden="1" x14ac:dyDescent="0.3">
      <c r="A788" s="170">
        <v>43659</v>
      </c>
      <c r="B788" s="171">
        <v>43666</v>
      </c>
      <c r="C788" s="172">
        <f t="shared" si="489"/>
        <v>7</v>
      </c>
      <c r="D788" s="173" t="s">
        <v>112</v>
      </c>
      <c r="E788" s="174" t="s">
        <v>10</v>
      </c>
      <c r="F788" s="175" t="str">
        <f>HYPERLINK("https://www.ckvt.cz/hotely/chorvatsko/istrie/novigrad/hotel-aminess-laguna","Hotel AMINESS LAGUNA")</f>
        <v>Hotel AMINESS LAGUNA</v>
      </c>
      <c r="G788" s="174" t="s">
        <v>5</v>
      </c>
      <c r="H788" s="174" t="s">
        <v>136</v>
      </c>
      <c r="I788" s="174" t="s">
        <v>31</v>
      </c>
      <c r="J788" s="176">
        <f t="shared" si="490"/>
        <v>6.6711140760506993E-2</v>
      </c>
      <c r="K788" s="212">
        <v>13990</v>
      </c>
      <c r="L788" s="79">
        <f t="shared" si="511"/>
        <v>16090</v>
      </c>
      <c r="M788" s="83" t="s">
        <v>99</v>
      </c>
      <c r="N788" s="84" t="s">
        <v>99</v>
      </c>
      <c r="O788" s="5">
        <v>14990</v>
      </c>
      <c r="P788" s="6">
        <f t="shared" si="494"/>
        <v>548.62745098039215</v>
      </c>
      <c r="Q788" s="7">
        <f t="shared" si="495"/>
        <v>2375.6155544235012</v>
      </c>
      <c r="R788" s="38">
        <f t="shared" si="493"/>
        <v>2425.6155544235012</v>
      </c>
      <c r="S788" s="20">
        <v>47.1</v>
      </c>
      <c r="T788" s="68"/>
      <c r="U788" s="68">
        <v>0</v>
      </c>
      <c r="W788">
        <v>2100</v>
      </c>
      <c r="X788" t="s">
        <v>99</v>
      </c>
      <c r="Y788" t="s">
        <v>99</v>
      </c>
      <c r="Z788" s="23"/>
    </row>
    <row r="789" spans="1:26" hidden="1" x14ac:dyDescent="0.3">
      <c r="A789" s="162">
        <v>43659</v>
      </c>
      <c r="B789" s="163">
        <v>43666</v>
      </c>
      <c r="C789" s="164">
        <f t="shared" si="489"/>
        <v>7</v>
      </c>
      <c r="D789" s="165" t="s">
        <v>112</v>
      </c>
      <c r="E789" s="166" t="s">
        <v>10</v>
      </c>
      <c r="F789" s="167" t="str">
        <f>HYPERLINK("https://www.ckvt.cz/hotely/chorvatsko/istrie/novigrad/hotel-aminess-laguna","Hotel AMINESS LAGUNA")</f>
        <v>Hotel AMINESS LAGUNA</v>
      </c>
      <c r="G789" s="166" t="s">
        <v>5</v>
      </c>
      <c r="H789" s="166" t="s">
        <v>136</v>
      </c>
      <c r="I789" s="166" t="s">
        <v>32</v>
      </c>
      <c r="J789" s="168">
        <f t="shared" si="490"/>
        <v>6.2539086929330856E-2</v>
      </c>
      <c r="K789" s="169">
        <v>14990</v>
      </c>
      <c r="L789" s="70">
        <f t="shared" si="511"/>
        <v>17090</v>
      </c>
      <c r="M789" s="85" t="s">
        <v>99</v>
      </c>
      <c r="N789" s="86" t="s">
        <v>99</v>
      </c>
      <c r="O789" s="36">
        <v>15990</v>
      </c>
      <c r="P789" s="37">
        <f t="shared" si="494"/>
        <v>587.84313725490199</v>
      </c>
      <c r="Q789" s="38">
        <f t="shared" si="495"/>
        <v>2545.4236712514858</v>
      </c>
      <c r="R789" s="38">
        <f t="shared" si="493"/>
        <v>2595.4236712514858</v>
      </c>
      <c r="S789" s="20">
        <v>47.2</v>
      </c>
      <c r="T789" s="67"/>
      <c r="U789" s="67">
        <v>3</v>
      </c>
      <c r="W789" s="23">
        <v>2100</v>
      </c>
      <c r="X789" s="23" t="s">
        <v>99</v>
      </c>
      <c r="Y789" s="23" t="s">
        <v>99</v>
      </c>
    </row>
    <row r="790" spans="1:26" x14ac:dyDescent="0.3">
      <c r="A790" s="94">
        <v>43659</v>
      </c>
      <c r="B790" s="51">
        <v>43666</v>
      </c>
      <c r="C790" s="33">
        <f t="shared" si="489"/>
        <v>7</v>
      </c>
      <c r="D790" s="64" t="s">
        <v>112</v>
      </c>
      <c r="E790" s="40" t="s">
        <v>11</v>
      </c>
      <c r="F790" s="154" t="str">
        <f>HYPERLINK("https://www.ckvt.cz/hotely/chorvatsko/istrie/rabac/hotel-narcis","Hotel NARCIS")</f>
        <v>Hotel NARCIS</v>
      </c>
      <c r="G790" s="40" t="s">
        <v>28</v>
      </c>
      <c r="H790" s="40" t="s">
        <v>136</v>
      </c>
      <c r="I790" s="40" t="s">
        <v>117</v>
      </c>
      <c r="J790" s="99">
        <f t="shared" si="490"/>
        <v>0.17152658662092624</v>
      </c>
      <c r="K790" s="210">
        <v>14490</v>
      </c>
      <c r="L790" s="34">
        <f t="shared" si="511"/>
        <v>16590</v>
      </c>
      <c r="M790" s="47" t="s">
        <v>99</v>
      </c>
      <c r="N790" s="48" t="s">
        <v>99</v>
      </c>
      <c r="O790" s="36">
        <v>17490</v>
      </c>
      <c r="P790" s="37">
        <f t="shared" ref="P790" si="512">K790/25.5</f>
        <v>568.23529411764707</v>
      </c>
      <c r="Q790" s="38">
        <f t="shared" ref="Q790" si="513">K790/5.889</f>
        <v>2460.5196128374937</v>
      </c>
      <c r="R790" s="38">
        <f t="shared" si="493"/>
        <v>2510.5196128374937</v>
      </c>
      <c r="S790" s="20">
        <v>48.1</v>
      </c>
      <c r="T790" s="65"/>
      <c r="U790" s="65" t="s">
        <v>126</v>
      </c>
      <c r="W790" s="23">
        <v>2100</v>
      </c>
      <c r="X790" s="23" t="s">
        <v>99</v>
      </c>
      <c r="Y790" s="23" t="s">
        <v>99</v>
      </c>
    </row>
    <row r="791" spans="1:26" hidden="1" x14ac:dyDescent="0.3">
      <c r="A791" s="162">
        <v>43659</v>
      </c>
      <c r="B791" s="163">
        <v>43666</v>
      </c>
      <c r="C791" s="164">
        <f t="shared" si="489"/>
        <v>7</v>
      </c>
      <c r="D791" s="165" t="s">
        <v>112</v>
      </c>
      <c r="E791" s="166" t="s">
        <v>11</v>
      </c>
      <c r="F791" s="167" t="str">
        <f>HYPERLINK("https://www.ckvt.cz/hotely/chorvatsko/istrie/rabac/hotel-narcis","Hotel NARCIS")</f>
        <v>Hotel NARCIS</v>
      </c>
      <c r="G791" s="166" t="s">
        <v>28</v>
      </c>
      <c r="H791" s="166" t="s">
        <v>136</v>
      </c>
      <c r="I791" s="166" t="s">
        <v>57</v>
      </c>
      <c r="J791" s="168">
        <f t="shared" si="490"/>
        <v>0.17152658662092624</v>
      </c>
      <c r="K791" s="169">
        <v>14490</v>
      </c>
      <c r="L791" s="70">
        <f t="shared" si="511"/>
        <v>16590</v>
      </c>
      <c r="M791" s="85" t="s">
        <v>99</v>
      </c>
      <c r="N791" s="86" t="s">
        <v>99</v>
      </c>
      <c r="O791" s="36">
        <v>17490</v>
      </c>
      <c r="P791" s="37">
        <f t="shared" ref="P791:P806" si="514">K791/25.5</f>
        <v>568.23529411764707</v>
      </c>
      <c r="Q791" s="38">
        <f t="shared" ref="Q791:Q806" si="515">K791/5.889</f>
        <v>2460.5196128374937</v>
      </c>
      <c r="R791" s="38">
        <f t="shared" si="493"/>
        <v>2510.5196128374937</v>
      </c>
      <c r="S791" s="20">
        <v>48.1</v>
      </c>
      <c r="T791" s="67"/>
      <c r="U791" s="67">
        <v>17</v>
      </c>
      <c r="W791" s="23">
        <v>2100</v>
      </c>
      <c r="X791" s="23" t="s">
        <v>99</v>
      </c>
      <c r="Y791" s="23" t="s">
        <v>99</v>
      </c>
    </row>
    <row r="792" spans="1:26" x14ac:dyDescent="0.3">
      <c r="A792" s="94">
        <v>43659</v>
      </c>
      <c r="B792" s="51">
        <v>43666</v>
      </c>
      <c r="C792" s="33">
        <f t="shared" si="489"/>
        <v>7</v>
      </c>
      <c r="D792" s="64" t="s">
        <v>112</v>
      </c>
      <c r="E792" s="40" t="s">
        <v>14</v>
      </c>
      <c r="F792" s="154" t="str">
        <f>HYPERLINK("https://www.ckvt.cz/hotely/chorvatsko/severni-dalmacie/trogir-seget-donji/hotel-medena","Hotel MEDENA")</f>
        <v>Hotel MEDENA</v>
      </c>
      <c r="G792" s="40" t="s">
        <v>5</v>
      </c>
      <c r="H792" s="40" t="s">
        <v>137</v>
      </c>
      <c r="I792" s="40" t="s">
        <v>117</v>
      </c>
      <c r="J792" s="99">
        <f t="shared" si="490"/>
        <v>6.6711140760506993E-2</v>
      </c>
      <c r="K792" s="210">
        <v>13990</v>
      </c>
      <c r="L792" s="34">
        <f t="shared" si="511"/>
        <v>16290</v>
      </c>
      <c r="M792" s="34">
        <f t="shared" ref="M792:M799" si="516">K792+X792</f>
        <v>19980</v>
      </c>
      <c r="N792" s="52">
        <f t="shared" ref="N792:N801" si="517">K792+Y792</f>
        <v>23980</v>
      </c>
      <c r="O792" s="36">
        <v>14990</v>
      </c>
      <c r="P792" s="37">
        <f t="shared" si="514"/>
        <v>548.62745098039215</v>
      </c>
      <c r="Q792" s="38">
        <f t="shared" si="515"/>
        <v>2375.6155544235012</v>
      </c>
      <c r="R792" s="38">
        <f t="shared" si="493"/>
        <v>2425.6155544235012</v>
      </c>
      <c r="S792" s="20">
        <v>46.1</v>
      </c>
      <c r="T792" s="65"/>
      <c r="U792" s="65" t="s">
        <v>126</v>
      </c>
      <c r="W792" s="23">
        <v>2300</v>
      </c>
      <c r="X792" s="23">
        <v>5990</v>
      </c>
      <c r="Y792" s="23">
        <v>9990</v>
      </c>
    </row>
    <row r="793" spans="1:26" hidden="1" x14ac:dyDescent="0.3">
      <c r="A793" s="162">
        <v>43659</v>
      </c>
      <c r="B793" s="163">
        <v>43666</v>
      </c>
      <c r="C793" s="164">
        <f t="shared" si="489"/>
        <v>7</v>
      </c>
      <c r="D793" s="165" t="s">
        <v>112</v>
      </c>
      <c r="E793" s="166" t="s">
        <v>14</v>
      </c>
      <c r="F793" s="167" t="str">
        <f>HYPERLINK("https://www.ckvt.cz/hotely/chorvatsko/severni-dalmacie/trogir-seget-donji/hotel-medena","Hotel MEDENA")</f>
        <v>Hotel MEDENA</v>
      </c>
      <c r="G793" s="166" t="s">
        <v>5</v>
      </c>
      <c r="H793" s="166" t="s">
        <v>137</v>
      </c>
      <c r="I793" s="166" t="s">
        <v>33</v>
      </c>
      <c r="J793" s="168">
        <f t="shared" si="490"/>
        <v>6.6711140760506993E-2</v>
      </c>
      <c r="K793" s="169">
        <v>13990</v>
      </c>
      <c r="L793" s="70">
        <f t="shared" si="511"/>
        <v>16290</v>
      </c>
      <c r="M793" s="70">
        <f t="shared" si="516"/>
        <v>19980</v>
      </c>
      <c r="N793" s="87">
        <f t="shared" si="517"/>
        <v>23980</v>
      </c>
      <c r="O793" s="36">
        <v>14990</v>
      </c>
      <c r="P793" s="37">
        <f t="shared" si="514"/>
        <v>548.62745098039215</v>
      </c>
      <c r="Q793" s="38">
        <f t="shared" si="515"/>
        <v>2375.6155544235012</v>
      </c>
      <c r="R793" s="38">
        <f t="shared" si="493"/>
        <v>2425.6155544235012</v>
      </c>
      <c r="S793" s="20">
        <v>46.1</v>
      </c>
      <c r="T793" s="67"/>
      <c r="U793" s="67">
        <v>18</v>
      </c>
      <c r="W793" s="23">
        <v>2300</v>
      </c>
      <c r="X793" s="23">
        <v>5990</v>
      </c>
      <c r="Y793" s="23">
        <v>9990</v>
      </c>
    </row>
    <row r="794" spans="1:26" hidden="1" x14ac:dyDescent="0.3">
      <c r="A794" s="162">
        <v>43659</v>
      </c>
      <c r="B794" s="163">
        <v>43666</v>
      </c>
      <c r="C794" s="164">
        <f t="shared" si="489"/>
        <v>7</v>
      </c>
      <c r="D794" s="165" t="s">
        <v>112</v>
      </c>
      <c r="E794" s="166" t="s">
        <v>14</v>
      </c>
      <c r="F794" s="167" t="str">
        <f>HYPERLINK("https://www.ckvt.cz/hotely/chorvatsko/severni-dalmacie/trogir-seget-donji/hotel-medena","Hotel MEDENA")</f>
        <v>Hotel MEDENA</v>
      </c>
      <c r="G794" s="166" t="s">
        <v>5</v>
      </c>
      <c r="H794" s="166" t="s">
        <v>137</v>
      </c>
      <c r="I794" s="166" t="s">
        <v>32</v>
      </c>
      <c r="J794" s="168">
        <f t="shared" si="490"/>
        <v>6.4557779212395139E-2</v>
      </c>
      <c r="K794" s="169">
        <v>14490</v>
      </c>
      <c r="L794" s="70">
        <f t="shared" si="511"/>
        <v>16790</v>
      </c>
      <c r="M794" s="70">
        <f t="shared" si="516"/>
        <v>20480</v>
      </c>
      <c r="N794" s="87">
        <f t="shared" si="517"/>
        <v>24480</v>
      </c>
      <c r="O794" s="36">
        <v>15490</v>
      </c>
      <c r="P794" s="37">
        <f t="shared" si="514"/>
        <v>568.23529411764707</v>
      </c>
      <c r="Q794" s="38">
        <f t="shared" si="515"/>
        <v>2460.5196128374937</v>
      </c>
      <c r="R794" s="38">
        <f t="shared" si="493"/>
        <v>2510.5196128374937</v>
      </c>
      <c r="S794" s="20">
        <v>46.2</v>
      </c>
      <c r="T794" s="67"/>
      <c r="U794" s="67">
        <v>4</v>
      </c>
      <c r="W794" s="23">
        <v>2300</v>
      </c>
      <c r="X794" s="23">
        <v>5990</v>
      </c>
      <c r="Y794" s="23">
        <v>9990</v>
      </c>
    </row>
    <row r="795" spans="1:26" customFormat="1" hidden="1" x14ac:dyDescent="0.3">
      <c r="A795" s="170">
        <v>43659</v>
      </c>
      <c r="B795" s="171">
        <v>43666</v>
      </c>
      <c r="C795" s="172">
        <f t="shared" si="489"/>
        <v>7</v>
      </c>
      <c r="D795" s="173" t="s">
        <v>112</v>
      </c>
      <c r="E795" s="174" t="s">
        <v>14</v>
      </c>
      <c r="F795" s="175" t="str">
        <f>HYPERLINK("https://www.ckvt.cz/hotely/chorvatsko/severni-dalmacie/trogir-seget-donji/hotel-medena","Hotel MEDENA")</f>
        <v>Hotel MEDENA</v>
      </c>
      <c r="G795" s="174" t="s">
        <v>5</v>
      </c>
      <c r="H795" s="174" t="s">
        <v>137</v>
      </c>
      <c r="I795" s="174" t="s">
        <v>42</v>
      </c>
      <c r="J795" s="176">
        <f t="shared" si="490"/>
        <v>6.2539086929330856E-2</v>
      </c>
      <c r="K795" s="212">
        <v>14990</v>
      </c>
      <c r="L795" s="79">
        <f t="shared" si="511"/>
        <v>17290</v>
      </c>
      <c r="M795" s="79">
        <f t="shared" si="516"/>
        <v>20980</v>
      </c>
      <c r="N795" s="88">
        <f t="shared" si="517"/>
        <v>24980</v>
      </c>
      <c r="O795" s="5">
        <v>15990</v>
      </c>
      <c r="P795" s="6">
        <f t="shared" si="514"/>
        <v>587.84313725490199</v>
      </c>
      <c r="Q795" s="7">
        <f t="shared" si="515"/>
        <v>2545.4236712514858</v>
      </c>
      <c r="R795" s="38">
        <f t="shared" si="493"/>
        <v>2595.4236712514858</v>
      </c>
      <c r="S795" s="20">
        <v>46.3</v>
      </c>
      <c r="T795" s="68"/>
      <c r="U795" s="68">
        <v>0</v>
      </c>
      <c r="W795">
        <v>2300</v>
      </c>
      <c r="X795" s="23">
        <v>5990</v>
      </c>
      <c r="Y795" s="23">
        <v>9990</v>
      </c>
      <c r="Z795" s="23"/>
    </row>
    <row r="796" spans="1:26" hidden="1" x14ac:dyDescent="0.3">
      <c r="A796" s="162">
        <v>43659</v>
      </c>
      <c r="B796" s="163">
        <v>43666</v>
      </c>
      <c r="C796" s="164">
        <f t="shared" si="489"/>
        <v>7</v>
      </c>
      <c r="D796" s="165" t="s">
        <v>112</v>
      </c>
      <c r="E796" s="166" t="s">
        <v>14</v>
      </c>
      <c r="F796" s="167" t="str">
        <f>HYPERLINK("https://www.ckvt.cz/hotely/chorvatsko/severni-dalmacie/trogir-seget-donji/hotel-medena","Hotel MEDENA")</f>
        <v>Hotel MEDENA</v>
      </c>
      <c r="G796" s="166" t="s">
        <v>5</v>
      </c>
      <c r="H796" s="166" t="s">
        <v>137</v>
      </c>
      <c r="I796" s="166" t="s">
        <v>54</v>
      </c>
      <c r="J796" s="168">
        <f t="shared" si="490"/>
        <v>5.8858151854031759E-2</v>
      </c>
      <c r="K796" s="169">
        <v>15990</v>
      </c>
      <c r="L796" s="70">
        <f t="shared" si="511"/>
        <v>18290</v>
      </c>
      <c r="M796" s="70">
        <f t="shared" si="516"/>
        <v>21980</v>
      </c>
      <c r="N796" s="87">
        <f t="shared" si="517"/>
        <v>25980</v>
      </c>
      <c r="O796" s="36">
        <v>16990</v>
      </c>
      <c r="P796" s="37">
        <f t="shared" si="514"/>
        <v>627.05882352941171</v>
      </c>
      <c r="Q796" s="38">
        <f t="shared" si="515"/>
        <v>2715.2317880794699</v>
      </c>
      <c r="R796" s="38">
        <f t="shared" si="493"/>
        <v>2765.2317880794699</v>
      </c>
      <c r="S796" s="20">
        <v>46.4</v>
      </c>
      <c r="T796" s="67"/>
      <c r="U796" s="67">
        <v>0</v>
      </c>
      <c r="W796" s="23">
        <v>2300</v>
      </c>
      <c r="X796" s="23">
        <v>5990</v>
      </c>
      <c r="Y796" s="23">
        <v>9990</v>
      </c>
    </row>
    <row r="797" spans="1:26" x14ac:dyDescent="0.3">
      <c r="A797" s="94">
        <v>43659</v>
      </c>
      <c r="B797" s="51">
        <v>43666</v>
      </c>
      <c r="C797" s="33">
        <f>B797-A797</f>
        <v>7</v>
      </c>
      <c r="D797" s="64" t="s">
        <v>112</v>
      </c>
      <c r="E797" s="40" t="s">
        <v>20</v>
      </c>
      <c r="F797" s="154" t="str">
        <f>HYPERLINK("https://www.ckvt.cz/hotely/chorvatsko/stredni-dalmacie/gradac/hotel-labineca","Hotel LABINECA")</f>
        <v>Hotel LABINECA</v>
      </c>
      <c r="G797" s="40" t="s">
        <v>5</v>
      </c>
      <c r="H797" s="40" t="s">
        <v>137</v>
      </c>
      <c r="I797" s="40" t="s">
        <v>117</v>
      </c>
      <c r="J797" s="99">
        <f>1-(K797/O797)</f>
        <v>0.12507817385866171</v>
      </c>
      <c r="K797" s="210">
        <v>13990</v>
      </c>
      <c r="L797" s="34">
        <f>K797+W797</f>
        <v>16390</v>
      </c>
      <c r="M797" s="34">
        <f t="shared" si="516"/>
        <v>19980</v>
      </c>
      <c r="N797" s="52">
        <f>K797+Y797</f>
        <v>23980</v>
      </c>
      <c r="O797" s="27">
        <v>15990</v>
      </c>
      <c r="P797" s="37">
        <f>K797/25.5</f>
        <v>548.62745098039215</v>
      </c>
      <c r="Q797" s="38">
        <f>K797/5.889</f>
        <v>2375.6155544235012</v>
      </c>
      <c r="R797" s="38">
        <f>(C797+1)*6.25+Q797</f>
        <v>2425.6155544235012</v>
      </c>
      <c r="S797" s="20">
        <v>41.1</v>
      </c>
      <c r="T797" s="65" t="s">
        <v>126</v>
      </c>
      <c r="U797" s="65" t="s">
        <v>126</v>
      </c>
      <c r="V797" s="23">
        <v>14861</v>
      </c>
      <c r="W797">
        <v>2400</v>
      </c>
      <c r="X797" s="23">
        <v>5990</v>
      </c>
      <c r="Y797" s="23">
        <v>9990</v>
      </c>
    </row>
    <row r="798" spans="1:26" customFormat="1" hidden="1" x14ac:dyDescent="0.3">
      <c r="A798" s="178">
        <v>43659</v>
      </c>
      <c r="B798" s="171">
        <v>43666</v>
      </c>
      <c r="C798" s="172">
        <f>B798-A798</f>
        <v>7</v>
      </c>
      <c r="D798" s="173" t="s">
        <v>112</v>
      </c>
      <c r="E798" s="166" t="s">
        <v>20</v>
      </c>
      <c r="F798" s="167" t="str">
        <f>HYPERLINK("https://www.ckvt.cz/hotely/chorvatsko/stredni-dalmacie/gradac/hotel-labineca","Hotel LABINECA")</f>
        <v>Hotel LABINECA</v>
      </c>
      <c r="G798" s="174" t="s">
        <v>5</v>
      </c>
      <c r="H798" s="174" t="s">
        <v>137</v>
      </c>
      <c r="I798" s="174" t="s">
        <v>33</v>
      </c>
      <c r="J798" s="176">
        <f>1-(K798/O798)</f>
        <v>0.12507817385866171</v>
      </c>
      <c r="K798" s="212">
        <v>13990</v>
      </c>
      <c r="L798" s="79">
        <f>K798+W798</f>
        <v>16390</v>
      </c>
      <c r="M798" s="79">
        <f t="shared" si="516"/>
        <v>19980</v>
      </c>
      <c r="N798" s="88">
        <f>K798+Y798</f>
        <v>23980</v>
      </c>
      <c r="O798" s="27">
        <v>15990</v>
      </c>
      <c r="P798" s="6">
        <f>K798/25.5</f>
        <v>548.62745098039215</v>
      </c>
      <c r="Q798" s="7">
        <f>K798/5.889</f>
        <v>2375.6155544235012</v>
      </c>
      <c r="R798" s="38">
        <f>(C798+1)*6.25+Q798</f>
        <v>2425.6155544235012</v>
      </c>
      <c r="S798" s="20">
        <v>25.3</v>
      </c>
      <c r="T798">
        <v>0</v>
      </c>
      <c r="U798" s="8">
        <v>7</v>
      </c>
      <c r="W798">
        <v>2400</v>
      </c>
      <c r="X798" s="23">
        <v>5990</v>
      </c>
      <c r="Y798">
        <v>9990</v>
      </c>
    </row>
    <row r="799" spans="1:26" customFormat="1" hidden="1" x14ac:dyDescent="0.3">
      <c r="A799" s="178">
        <v>43659</v>
      </c>
      <c r="B799" s="171">
        <v>43666</v>
      </c>
      <c r="C799" s="172">
        <f>B799-A799</f>
        <v>7</v>
      </c>
      <c r="D799" s="173" t="s">
        <v>112</v>
      </c>
      <c r="E799" s="166" t="s">
        <v>20</v>
      </c>
      <c r="F799" s="167" t="str">
        <f>HYPERLINK("https://www.ckvt.cz/hotely/chorvatsko/stredni-dalmacie/gradac/hotel-labineca","Hotel LABINECA")</f>
        <v>Hotel LABINECA</v>
      </c>
      <c r="G799" s="174" t="s">
        <v>5</v>
      </c>
      <c r="H799" s="174" t="s">
        <v>137</v>
      </c>
      <c r="I799" s="174" t="s">
        <v>32</v>
      </c>
      <c r="J799" s="176">
        <f>1-(K799/O799)</f>
        <v>0.11771630370806352</v>
      </c>
      <c r="K799" s="212">
        <v>14990</v>
      </c>
      <c r="L799" s="79">
        <f>K799+W799</f>
        <v>17390</v>
      </c>
      <c r="M799" s="79">
        <f t="shared" si="516"/>
        <v>20980</v>
      </c>
      <c r="N799" s="88">
        <f>K799+Y799</f>
        <v>24980</v>
      </c>
      <c r="O799" s="27">
        <v>16990</v>
      </c>
      <c r="P799" s="6">
        <f>K799/25.5</f>
        <v>587.84313725490199</v>
      </c>
      <c r="Q799" s="7">
        <f>K799/5.889</f>
        <v>2545.4236712514858</v>
      </c>
      <c r="R799" s="38">
        <f>(C799+1)*6.25+Q799</f>
        <v>2595.4236712514858</v>
      </c>
      <c r="S799" s="20">
        <v>25.4</v>
      </c>
      <c r="T799">
        <v>0</v>
      </c>
      <c r="U799" s="8">
        <v>4</v>
      </c>
      <c r="W799">
        <v>2400</v>
      </c>
      <c r="X799" s="23">
        <v>5990</v>
      </c>
      <c r="Y799">
        <v>9990</v>
      </c>
    </row>
    <row r="800" spans="1:26" x14ac:dyDescent="0.3">
      <c r="A800" s="156">
        <v>43659</v>
      </c>
      <c r="B800" s="51">
        <v>43666</v>
      </c>
      <c r="C800" s="33">
        <f t="shared" ref="C800:C806" si="518">B800-A800</f>
        <v>7</v>
      </c>
      <c r="D800" s="64" t="s">
        <v>113</v>
      </c>
      <c r="E800" s="40" t="s">
        <v>27</v>
      </c>
      <c r="F800" s="154" t="str">
        <f>HYPERLINK("https://www.ckvt.cz/hotely/cerna-hora/budvanska-riviera/budva/pokoje-komplex-slovenska-plaza","Hotel SLOVENSKA PLAŽA")</f>
        <v>Hotel SLOVENSKA PLAŽA</v>
      </c>
      <c r="G800" s="40" t="s">
        <v>5</v>
      </c>
      <c r="H800" s="40" t="s">
        <v>137</v>
      </c>
      <c r="I800" s="40" t="s">
        <v>117</v>
      </c>
      <c r="J800" s="99">
        <f t="shared" ref="J800:J806" si="519">1-(K800/O800)</f>
        <v>6.4557779212395139E-2</v>
      </c>
      <c r="K800" s="210">
        <v>14490</v>
      </c>
      <c r="L800" s="35" t="s">
        <v>99</v>
      </c>
      <c r="M800" s="34">
        <f t="shared" ref="M800:M804" si="520">K800+X800</f>
        <v>23480</v>
      </c>
      <c r="N800" s="52">
        <f t="shared" si="517"/>
        <v>23480</v>
      </c>
      <c r="O800" s="27">
        <v>15490</v>
      </c>
      <c r="P800" s="37">
        <f t="shared" si="514"/>
        <v>568.23529411764707</v>
      </c>
      <c r="Q800" s="38">
        <f t="shared" si="515"/>
        <v>2460.5196128374937</v>
      </c>
      <c r="R800" s="38">
        <f t="shared" ref="R800:R806" si="521">(C800+1)*6.25+Q800</f>
        <v>2510.5196128374937</v>
      </c>
      <c r="S800" s="21">
        <v>42.1</v>
      </c>
      <c r="T800" s="65"/>
      <c r="U800" s="65" t="s">
        <v>126</v>
      </c>
      <c r="W800" s="23" t="e">
        <v>#VALUE!</v>
      </c>
      <c r="X800" s="23">
        <v>8990</v>
      </c>
      <c r="Y800" s="23">
        <v>8990</v>
      </c>
    </row>
    <row r="801" spans="1:26" hidden="1" x14ac:dyDescent="0.3">
      <c r="A801" s="177">
        <v>43659</v>
      </c>
      <c r="B801" s="163">
        <v>43666</v>
      </c>
      <c r="C801" s="164">
        <f t="shared" si="518"/>
        <v>7</v>
      </c>
      <c r="D801" s="165" t="s">
        <v>113</v>
      </c>
      <c r="E801" s="166" t="s">
        <v>27</v>
      </c>
      <c r="F801" s="167" t="str">
        <f>HYPERLINK("https://www.ckvt.cz/hotely/cerna-hora/budvanska-riviera/budva/pokoje-komplex-slovenska-plaza","Hotel SLOVENSKA PLAŽA")</f>
        <v>Hotel SLOVENSKA PLAŽA</v>
      </c>
      <c r="G801" s="166" t="s">
        <v>5</v>
      </c>
      <c r="H801" s="166" t="s">
        <v>137</v>
      </c>
      <c r="I801" s="166" t="s">
        <v>31</v>
      </c>
      <c r="J801" s="168">
        <f t="shared" si="519"/>
        <v>6.4557779212395139E-2</v>
      </c>
      <c r="K801" s="169">
        <v>14490</v>
      </c>
      <c r="L801" s="71" t="s">
        <v>99</v>
      </c>
      <c r="M801" s="70">
        <f t="shared" si="520"/>
        <v>23480</v>
      </c>
      <c r="N801" s="87">
        <f t="shared" si="517"/>
        <v>23480</v>
      </c>
      <c r="O801" s="27">
        <v>15490</v>
      </c>
      <c r="P801" s="37">
        <f t="shared" si="514"/>
        <v>568.23529411764707</v>
      </c>
      <c r="Q801" s="38">
        <f t="shared" si="515"/>
        <v>2460.5196128374937</v>
      </c>
      <c r="R801" s="38">
        <f t="shared" si="521"/>
        <v>2510.5196128374937</v>
      </c>
      <c r="S801" s="21">
        <v>42.2</v>
      </c>
      <c r="T801" s="65"/>
      <c r="U801" s="65">
        <v>4</v>
      </c>
      <c r="W801" s="23" t="e">
        <v>#VALUE!</v>
      </c>
      <c r="X801" s="23">
        <v>8990</v>
      </c>
      <c r="Y801" s="23">
        <v>8990</v>
      </c>
    </row>
    <row r="802" spans="1:26" x14ac:dyDescent="0.3">
      <c r="A802" s="94">
        <v>43659</v>
      </c>
      <c r="B802" s="51">
        <v>43666</v>
      </c>
      <c r="C802" s="33">
        <f t="shared" si="518"/>
        <v>7</v>
      </c>
      <c r="D802" s="64" t="s">
        <v>112</v>
      </c>
      <c r="E802" s="40" t="s">
        <v>20</v>
      </c>
      <c r="F802" s="154" t="str">
        <f>HYPERLINK("https://www.ckvt.cz/hotely/chorvatsko/stredni-dalmacie/gradac/depandance-labineca","Depandance LABINECA")</f>
        <v>Depandance LABINECA</v>
      </c>
      <c r="G802" s="40" t="s">
        <v>5</v>
      </c>
      <c r="H802" s="40" t="s">
        <v>137</v>
      </c>
      <c r="I802" s="40" t="s">
        <v>117</v>
      </c>
      <c r="J802" s="99">
        <f t="shared" si="519"/>
        <v>0.10531858873091104</v>
      </c>
      <c r="K802" s="210">
        <v>16990</v>
      </c>
      <c r="L802" s="34">
        <f t="shared" ref="L802:L804" si="522">K802+W802</f>
        <v>19390</v>
      </c>
      <c r="M802" s="34">
        <f t="shared" si="520"/>
        <v>22980</v>
      </c>
      <c r="N802" s="52">
        <f t="shared" ref="N802:N804" si="523">K802+Y802</f>
        <v>26980</v>
      </c>
      <c r="O802" s="27">
        <v>18990</v>
      </c>
      <c r="P802" s="37">
        <f t="shared" si="514"/>
        <v>666.27450980392155</v>
      </c>
      <c r="Q802" s="38">
        <f t="shared" si="515"/>
        <v>2885.0399049074545</v>
      </c>
      <c r="R802" s="38">
        <f t="shared" si="521"/>
        <v>2935.0399049074545</v>
      </c>
      <c r="S802" s="20">
        <v>41.1</v>
      </c>
      <c r="T802" s="65" t="s">
        <v>126</v>
      </c>
      <c r="U802" s="65" t="s">
        <v>126</v>
      </c>
      <c r="W802">
        <v>2400</v>
      </c>
      <c r="X802" s="23">
        <v>5990</v>
      </c>
      <c r="Y802" s="23">
        <v>9990</v>
      </c>
    </row>
    <row r="803" spans="1:26" customFormat="1" hidden="1" x14ac:dyDescent="0.3">
      <c r="A803" s="178">
        <v>43659</v>
      </c>
      <c r="B803" s="171">
        <v>43666</v>
      </c>
      <c r="C803" s="172">
        <f t="shared" si="518"/>
        <v>7</v>
      </c>
      <c r="D803" s="173" t="s">
        <v>112</v>
      </c>
      <c r="E803" s="166" t="s">
        <v>20</v>
      </c>
      <c r="F803" s="167" t="str">
        <f>HYPERLINK("https://www.ckvt.cz/hotely/chorvatsko/stredni-dalmacie/gradac/depandance-labineca","Depandance LABINECA")</f>
        <v>Depandance LABINECA</v>
      </c>
      <c r="G803" s="174" t="s">
        <v>5</v>
      </c>
      <c r="H803" s="174" t="s">
        <v>137</v>
      </c>
      <c r="I803" s="174" t="s">
        <v>74</v>
      </c>
      <c r="J803" s="176">
        <f t="shared" si="519"/>
        <v>0.10531858873091104</v>
      </c>
      <c r="K803" s="212">
        <v>16990</v>
      </c>
      <c r="L803" s="79">
        <f t="shared" si="522"/>
        <v>19390</v>
      </c>
      <c r="M803" s="79">
        <f t="shared" si="520"/>
        <v>22980</v>
      </c>
      <c r="N803" s="88">
        <f t="shared" si="523"/>
        <v>26980</v>
      </c>
      <c r="O803" s="27">
        <v>18990</v>
      </c>
      <c r="P803" s="6">
        <f t="shared" si="514"/>
        <v>666.27450980392155</v>
      </c>
      <c r="Q803" s="7">
        <f t="shared" si="515"/>
        <v>2885.0399049074545</v>
      </c>
      <c r="R803" s="38">
        <f t="shared" si="521"/>
        <v>2935.0399049074545</v>
      </c>
      <c r="S803" s="20">
        <v>25.3</v>
      </c>
      <c r="T803">
        <v>0</v>
      </c>
      <c r="U803" s="8">
        <v>3</v>
      </c>
      <c r="W803">
        <v>2400</v>
      </c>
      <c r="X803" s="23">
        <v>5990</v>
      </c>
      <c r="Y803">
        <v>9990</v>
      </c>
    </row>
    <row r="804" spans="1:26" customFormat="1" hidden="1" x14ac:dyDescent="0.3">
      <c r="A804" s="178">
        <v>43659</v>
      </c>
      <c r="B804" s="171">
        <v>43666</v>
      </c>
      <c r="C804" s="172">
        <f t="shared" si="518"/>
        <v>7</v>
      </c>
      <c r="D804" s="173" t="s">
        <v>112</v>
      </c>
      <c r="E804" s="166" t="s">
        <v>20</v>
      </c>
      <c r="F804" s="167" t="str">
        <f>HYPERLINK("https://www.ckvt.cz/hotely/chorvatsko/stredni-dalmacie/gradac/depandance-labineca","Depandance LABINECA")</f>
        <v>Depandance LABINECA</v>
      </c>
      <c r="G804" s="174" t="s">
        <v>5</v>
      </c>
      <c r="H804" s="174" t="s">
        <v>137</v>
      </c>
      <c r="I804" s="174" t="s">
        <v>42</v>
      </c>
      <c r="J804" s="176">
        <f t="shared" si="519"/>
        <v>0.10005002501250626</v>
      </c>
      <c r="K804" s="212">
        <v>17990</v>
      </c>
      <c r="L804" s="79">
        <f t="shared" si="522"/>
        <v>20390</v>
      </c>
      <c r="M804" s="79">
        <f t="shared" si="520"/>
        <v>23980</v>
      </c>
      <c r="N804" s="88">
        <f t="shared" si="523"/>
        <v>27980</v>
      </c>
      <c r="O804" s="27">
        <v>19990</v>
      </c>
      <c r="P804" s="6">
        <f t="shared" si="514"/>
        <v>705.49019607843138</v>
      </c>
      <c r="Q804" s="7">
        <f t="shared" si="515"/>
        <v>3054.848021735439</v>
      </c>
      <c r="R804" s="38">
        <f t="shared" si="521"/>
        <v>3104.848021735439</v>
      </c>
      <c r="S804" s="20">
        <v>25.4</v>
      </c>
      <c r="T804">
        <v>0</v>
      </c>
      <c r="U804" s="8">
        <v>1</v>
      </c>
      <c r="W804">
        <v>2400</v>
      </c>
      <c r="X804" s="23">
        <v>5990</v>
      </c>
      <c r="Y804">
        <v>9990</v>
      </c>
    </row>
    <row r="805" spans="1:26" ht="15" thickBot="1" x14ac:dyDescent="0.35">
      <c r="A805" s="94">
        <v>43659</v>
      </c>
      <c r="B805" s="51">
        <v>43666</v>
      </c>
      <c r="C805" s="33">
        <f t="shared" si="518"/>
        <v>7</v>
      </c>
      <c r="D805" s="64" t="s">
        <v>112</v>
      </c>
      <c r="E805" s="40" t="s">
        <v>11</v>
      </c>
      <c r="F805" s="154" t="str">
        <f>HYPERLINK("https://www.ckvt.cz/hotely/chorvatsko/istrie/rabac/hotel-narcis","Hotel NARCIS")</f>
        <v>Hotel NARCIS</v>
      </c>
      <c r="G805" s="40" t="s">
        <v>28</v>
      </c>
      <c r="H805" s="40" t="s">
        <v>137</v>
      </c>
      <c r="I805" s="40" t="s">
        <v>117</v>
      </c>
      <c r="J805" s="99">
        <f t="shared" si="519"/>
        <v>0.16286644951140061</v>
      </c>
      <c r="K805" s="210">
        <v>17990</v>
      </c>
      <c r="L805" s="34">
        <f t="shared" ref="L805:L831" si="524">K805+W805</f>
        <v>20090</v>
      </c>
      <c r="M805" s="47" t="s">
        <v>99</v>
      </c>
      <c r="N805" s="48" t="s">
        <v>99</v>
      </c>
      <c r="O805" s="36">
        <v>21490</v>
      </c>
      <c r="P805" s="37">
        <f t="shared" si="514"/>
        <v>705.49019607843138</v>
      </c>
      <c r="Q805" s="38">
        <f t="shared" si="515"/>
        <v>3054.848021735439</v>
      </c>
      <c r="R805" s="38">
        <f t="shared" si="521"/>
        <v>3104.848021735439</v>
      </c>
      <c r="S805" s="20">
        <v>48.2</v>
      </c>
      <c r="T805" s="65"/>
      <c r="U805" s="65" t="s">
        <v>126</v>
      </c>
      <c r="W805" s="23">
        <v>2100</v>
      </c>
      <c r="X805" s="23" t="s">
        <v>99</v>
      </c>
      <c r="Y805" s="23" t="s">
        <v>99</v>
      </c>
    </row>
    <row r="806" spans="1:26" ht="15" hidden="1" thickBot="1" x14ac:dyDescent="0.35">
      <c r="A806" s="180">
        <v>43659</v>
      </c>
      <c r="B806" s="181">
        <v>43666</v>
      </c>
      <c r="C806" s="182">
        <f t="shared" si="518"/>
        <v>7</v>
      </c>
      <c r="D806" s="183" t="s">
        <v>112</v>
      </c>
      <c r="E806" s="184" t="s">
        <v>11</v>
      </c>
      <c r="F806" s="185" t="str">
        <f>HYPERLINK("https://www.ckvt.cz/hotely/chorvatsko/istrie/rabac/hotel-narcis","Hotel NARCIS")</f>
        <v>Hotel NARCIS</v>
      </c>
      <c r="G806" s="184" t="s">
        <v>28</v>
      </c>
      <c r="H806" s="184" t="s">
        <v>137</v>
      </c>
      <c r="I806" s="184" t="s">
        <v>57</v>
      </c>
      <c r="J806" s="186">
        <f t="shared" si="519"/>
        <v>0.16286644951140061</v>
      </c>
      <c r="K806" s="218">
        <v>17990</v>
      </c>
      <c r="L806" s="147">
        <f t="shared" si="524"/>
        <v>20090</v>
      </c>
      <c r="M806" s="148" t="s">
        <v>99</v>
      </c>
      <c r="N806" s="149" t="s">
        <v>99</v>
      </c>
      <c r="O806" s="36">
        <v>21490</v>
      </c>
      <c r="P806" s="37">
        <f t="shared" si="514"/>
        <v>705.49019607843138</v>
      </c>
      <c r="Q806" s="38">
        <f t="shared" si="515"/>
        <v>3054.848021735439</v>
      </c>
      <c r="R806" s="38">
        <f t="shared" si="521"/>
        <v>3104.848021735439</v>
      </c>
      <c r="S806" s="20">
        <v>48.2</v>
      </c>
      <c r="T806" s="67"/>
      <c r="U806" s="67">
        <v>17</v>
      </c>
      <c r="W806" s="23">
        <v>2100</v>
      </c>
      <c r="X806" s="23" t="s">
        <v>99</v>
      </c>
      <c r="Y806" s="23" t="s">
        <v>99</v>
      </c>
    </row>
    <row r="807" spans="1:26" x14ac:dyDescent="0.3">
      <c r="A807" s="205">
        <v>43666</v>
      </c>
      <c r="B807" s="152">
        <v>43673</v>
      </c>
      <c r="C807" s="42">
        <f t="shared" ref="C807:C820" si="525">B807-A807</f>
        <v>7</v>
      </c>
      <c r="D807" s="91" t="s">
        <v>112</v>
      </c>
      <c r="E807" s="32" t="s">
        <v>15</v>
      </c>
      <c r="F807" s="153" t="str">
        <f>HYPERLINK("https://www.ckvt.cz/apartmany/chorvatsko/stredni-dalmacie/nemira/vila-ina","Vila INA")</f>
        <v>Vila INA</v>
      </c>
      <c r="G807" s="32" t="s">
        <v>5</v>
      </c>
      <c r="H807" s="32" t="s">
        <v>116</v>
      </c>
      <c r="I807" s="32" t="s">
        <v>117</v>
      </c>
      <c r="J807" s="89">
        <f t="shared" ref="J807:J820" si="526">1-(K807/O807)</f>
        <v>0.12531328320802004</v>
      </c>
      <c r="K807" s="211">
        <v>3490</v>
      </c>
      <c r="L807" s="45">
        <f t="shared" si="524"/>
        <v>5890</v>
      </c>
      <c r="M807" s="45">
        <f t="shared" ref="M807:M816" si="527">K807+X807</f>
        <v>9480</v>
      </c>
      <c r="N807" s="54">
        <f t="shared" ref="N807:N816" si="528">K807+Y807</f>
        <v>13480</v>
      </c>
      <c r="O807" s="27">
        <v>3990</v>
      </c>
      <c r="P807" s="37">
        <f t="shared" ref="P807:P820" si="529">K807/25.5</f>
        <v>136.86274509803923</v>
      </c>
      <c r="Q807" s="38">
        <f t="shared" ref="Q807:Q820" si="530">K807/5.889</f>
        <v>592.63032772966551</v>
      </c>
      <c r="R807" s="38">
        <f t="shared" ref="R807:R820" si="531">(C807+1)*6.25+Q807</f>
        <v>642.63032772966551</v>
      </c>
      <c r="S807" s="18">
        <v>1.1000000000000001</v>
      </c>
      <c r="T807" s="65"/>
      <c r="U807" s="65" t="s">
        <v>126</v>
      </c>
      <c r="W807" s="23">
        <v>2400</v>
      </c>
      <c r="X807" s="23">
        <v>5990</v>
      </c>
      <c r="Y807">
        <v>9990</v>
      </c>
    </row>
    <row r="808" spans="1:26" hidden="1" x14ac:dyDescent="0.3">
      <c r="A808" s="162">
        <v>43666</v>
      </c>
      <c r="B808" s="163">
        <v>43673</v>
      </c>
      <c r="C808" s="164">
        <f t="shared" si="525"/>
        <v>7</v>
      </c>
      <c r="D808" s="165" t="s">
        <v>112</v>
      </c>
      <c r="E808" s="166" t="s">
        <v>15</v>
      </c>
      <c r="F808" s="167" t="str">
        <f>HYPERLINK("https://www.ckvt.cz/apartmany/chorvatsko/stredni-dalmacie/nemira/vila-ina","Vila INA")</f>
        <v>Vila INA</v>
      </c>
      <c r="G808" s="166" t="s">
        <v>5</v>
      </c>
      <c r="H808" s="166" t="s">
        <v>116</v>
      </c>
      <c r="I808" s="166" t="s">
        <v>47</v>
      </c>
      <c r="J808" s="168">
        <f t="shared" si="526"/>
        <v>0.12531328320802004</v>
      </c>
      <c r="K808" s="169">
        <v>3490</v>
      </c>
      <c r="L808" s="70">
        <f t="shared" si="524"/>
        <v>5890</v>
      </c>
      <c r="M808" s="70">
        <f t="shared" si="527"/>
        <v>9480</v>
      </c>
      <c r="N808" s="87">
        <f t="shared" si="528"/>
        <v>13480</v>
      </c>
      <c r="O808" s="27">
        <v>3990</v>
      </c>
      <c r="P808" s="37">
        <f t="shared" si="529"/>
        <v>136.86274509803923</v>
      </c>
      <c r="Q808" s="38">
        <f t="shared" si="530"/>
        <v>592.63032772966551</v>
      </c>
      <c r="R808" s="38">
        <f t="shared" si="531"/>
        <v>642.63032772966551</v>
      </c>
      <c r="S808" s="18">
        <v>1.1000000000000001</v>
      </c>
      <c r="U808" s="67">
        <v>1</v>
      </c>
      <c r="W808" s="23">
        <v>2400</v>
      </c>
      <c r="X808" s="23">
        <v>5990</v>
      </c>
      <c r="Y808">
        <v>9990</v>
      </c>
      <c r="Z808" s="23">
        <f t="shared" ref="Z808:Z871" si="532">W808+100</f>
        <v>2500</v>
      </c>
    </row>
    <row r="809" spans="1:26" customFormat="1" hidden="1" x14ac:dyDescent="0.3">
      <c r="A809" s="170">
        <v>43666</v>
      </c>
      <c r="B809" s="171">
        <v>43673</v>
      </c>
      <c r="C809" s="172">
        <f t="shared" si="525"/>
        <v>7</v>
      </c>
      <c r="D809" s="173" t="s">
        <v>112</v>
      </c>
      <c r="E809" s="174" t="s">
        <v>15</v>
      </c>
      <c r="F809" s="175" t="str">
        <f>HYPERLINK("https://www.ckvt.cz/apartmany/chorvatsko/stredni-dalmacie/nemira/vila-ina","Vila INA")</f>
        <v>Vila INA</v>
      </c>
      <c r="G809" s="174" t="s">
        <v>5</v>
      </c>
      <c r="H809" s="174" t="s">
        <v>116</v>
      </c>
      <c r="I809" s="174" t="s">
        <v>48</v>
      </c>
      <c r="J809" s="176">
        <f t="shared" si="526"/>
        <v>0.11135857461024501</v>
      </c>
      <c r="K809" s="212">
        <v>3990</v>
      </c>
      <c r="L809" s="79">
        <f t="shared" si="524"/>
        <v>6390</v>
      </c>
      <c r="M809" s="79">
        <f t="shared" si="527"/>
        <v>9980</v>
      </c>
      <c r="N809" s="88">
        <f t="shared" si="528"/>
        <v>13980</v>
      </c>
      <c r="O809" s="27">
        <v>4490</v>
      </c>
      <c r="P809" s="6">
        <f t="shared" si="529"/>
        <v>156.47058823529412</v>
      </c>
      <c r="Q809" s="7">
        <f t="shared" si="530"/>
        <v>677.53438614365768</v>
      </c>
      <c r="R809" s="38">
        <f t="shared" si="531"/>
        <v>727.53438614365768</v>
      </c>
      <c r="S809" s="18">
        <v>1.2</v>
      </c>
      <c r="T809" s="69"/>
      <c r="U809" s="68">
        <v>0</v>
      </c>
      <c r="W809">
        <v>2400</v>
      </c>
      <c r="X809" s="23">
        <v>5990</v>
      </c>
      <c r="Y809">
        <v>9990</v>
      </c>
      <c r="Z809" s="23">
        <f t="shared" si="532"/>
        <v>2500</v>
      </c>
    </row>
    <row r="810" spans="1:26" hidden="1" x14ac:dyDescent="0.3">
      <c r="A810" s="162">
        <v>43666</v>
      </c>
      <c r="B810" s="163">
        <v>43673</v>
      </c>
      <c r="C810" s="164">
        <f t="shared" si="525"/>
        <v>7</v>
      </c>
      <c r="D810" s="165" t="s">
        <v>112</v>
      </c>
      <c r="E810" s="166" t="s">
        <v>15</v>
      </c>
      <c r="F810" s="167" t="str">
        <f>HYPERLINK("https://www.ckvt.cz/apartmany/chorvatsko/stredni-dalmacie/nemira/vila-ina","Vila INA")</f>
        <v>Vila INA</v>
      </c>
      <c r="G810" s="166" t="s">
        <v>5</v>
      </c>
      <c r="H810" s="166" t="s">
        <v>116</v>
      </c>
      <c r="I810" s="166" t="s">
        <v>46</v>
      </c>
      <c r="J810" s="168">
        <f t="shared" si="526"/>
        <v>0.11135857461024501</v>
      </c>
      <c r="K810" s="169">
        <v>3990</v>
      </c>
      <c r="L810" s="70">
        <f t="shared" si="524"/>
        <v>6390</v>
      </c>
      <c r="M810" s="70">
        <f t="shared" si="527"/>
        <v>9980</v>
      </c>
      <c r="N810" s="87">
        <f t="shared" si="528"/>
        <v>13980</v>
      </c>
      <c r="O810" s="27">
        <v>4490</v>
      </c>
      <c r="P810" s="37">
        <f t="shared" si="529"/>
        <v>156.47058823529412</v>
      </c>
      <c r="Q810" s="38">
        <f t="shared" si="530"/>
        <v>677.53438614365768</v>
      </c>
      <c r="R810" s="38">
        <f t="shared" si="531"/>
        <v>727.53438614365768</v>
      </c>
      <c r="S810" s="18">
        <v>1.3</v>
      </c>
      <c r="U810" s="67">
        <v>0</v>
      </c>
      <c r="W810" s="23">
        <v>2400</v>
      </c>
      <c r="X810" s="23">
        <v>5990</v>
      </c>
      <c r="Y810">
        <v>9990</v>
      </c>
      <c r="Z810" s="23">
        <f t="shared" si="532"/>
        <v>2500</v>
      </c>
    </row>
    <row r="811" spans="1:26" customFormat="1" x14ac:dyDescent="0.3">
      <c r="A811" s="95">
        <v>43666</v>
      </c>
      <c r="B811" s="4">
        <v>43673</v>
      </c>
      <c r="C811" s="2">
        <f t="shared" si="525"/>
        <v>7</v>
      </c>
      <c r="D811" s="92" t="s">
        <v>112</v>
      </c>
      <c r="E811" s="1" t="s">
        <v>20</v>
      </c>
      <c r="F811" s="155" t="str">
        <f t="shared" ref="F811:F816" si="533">HYPERLINK("https://www.ckvt.cz/apartmany/chorvatsko/stredni-dalmacie/gradac/apartmany-roic","Apartmány ROIĆ")</f>
        <v>Apartmány ROIĆ</v>
      </c>
      <c r="G811" s="1" t="s">
        <v>5</v>
      </c>
      <c r="H811" s="1" t="s">
        <v>116</v>
      </c>
      <c r="I811" s="40" t="s">
        <v>117</v>
      </c>
      <c r="J811" s="100">
        <f t="shared" si="526"/>
        <v>0.11135857461024501</v>
      </c>
      <c r="K811" s="209">
        <v>3990</v>
      </c>
      <c r="L811" s="11">
        <f t="shared" si="524"/>
        <v>6390</v>
      </c>
      <c r="M811" s="11">
        <f t="shared" si="527"/>
        <v>9980</v>
      </c>
      <c r="N811" s="17">
        <f t="shared" si="528"/>
        <v>13980</v>
      </c>
      <c r="O811" s="27">
        <v>4490</v>
      </c>
      <c r="P811" s="6">
        <f t="shared" si="529"/>
        <v>156.47058823529412</v>
      </c>
      <c r="Q811" s="7">
        <f t="shared" si="530"/>
        <v>677.53438614365768</v>
      </c>
      <c r="R811" s="38">
        <f t="shared" si="531"/>
        <v>727.53438614365768</v>
      </c>
      <c r="S811" s="20">
        <v>5.0999999999999996</v>
      </c>
      <c r="T811" s="65"/>
      <c r="U811" s="65" t="s">
        <v>126</v>
      </c>
      <c r="W811">
        <v>2400</v>
      </c>
      <c r="X811" s="23">
        <v>5990</v>
      </c>
      <c r="Y811">
        <v>9990</v>
      </c>
      <c r="Z811" s="23"/>
    </row>
    <row r="812" spans="1:26" customFormat="1" hidden="1" x14ac:dyDescent="0.3">
      <c r="A812" s="170">
        <v>43666</v>
      </c>
      <c r="B812" s="171">
        <v>43673</v>
      </c>
      <c r="C812" s="172">
        <f t="shared" si="525"/>
        <v>7</v>
      </c>
      <c r="D812" s="173" t="s">
        <v>112</v>
      </c>
      <c r="E812" s="174" t="s">
        <v>20</v>
      </c>
      <c r="F812" s="175" t="str">
        <f t="shared" si="533"/>
        <v>Apartmány ROIĆ</v>
      </c>
      <c r="G812" s="174" t="s">
        <v>5</v>
      </c>
      <c r="H812" s="174" t="s">
        <v>116</v>
      </c>
      <c r="I812" s="174" t="s">
        <v>49</v>
      </c>
      <c r="J812" s="176">
        <f t="shared" si="526"/>
        <v>0.1002004008016032</v>
      </c>
      <c r="K812" s="212">
        <v>4490</v>
      </c>
      <c r="L812" s="79">
        <f t="shared" si="524"/>
        <v>6890</v>
      </c>
      <c r="M812" s="79">
        <f t="shared" si="527"/>
        <v>10480</v>
      </c>
      <c r="N812" s="88">
        <f t="shared" si="528"/>
        <v>14480</v>
      </c>
      <c r="O812" s="27">
        <v>4990</v>
      </c>
      <c r="P812" s="6">
        <f t="shared" si="529"/>
        <v>176.07843137254903</v>
      </c>
      <c r="Q812" s="7">
        <f t="shared" si="530"/>
        <v>762.43844455764986</v>
      </c>
      <c r="R812" s="38">
        <f t="shared" si="531"/>
        <v>812.43844455764986</v>
      </c>
      <c r="S812" s="20">
        <v>5.0999999999999996</v>
      </c>
      <c r="T812" s="68"/>
      <c r="U812" s="68">
        <v>0</v>
      </c>
      <c r="W812">
        <v>2400</v>
      </c>
      <c r="X812" s="23">
        <v>5990</v>
      </c>
      <c r="Y812">
        <v>9990</v>
      </c>
      <c r="Z812" s="23">
        <f t="shared" si="532"/>
        <v>2500</v>
      </c>
    </row>
    <row r="813" spans="1:26" customFormat="1" hidden="1" x14ac:dyDescent="0.3">
      <c r="A813" s="170">
        <v>43666</v>
      </c>
      <c r="B813" s="171">
        <v>43673</v>
      </c>
      <c r="C813" s="172">
        <f t="shared" si="525"/>
        <v>7</v>
      </c>
      <c r="D813" s="173" t="s">
        <v>112</v>
      </c>
      <c r="E813" s="174" t="s">
        <v>20</v>
      </c>
      <c r="F813" s="175" t="str">
        <f t="shared" si="533"/>
        <v>Apartmány ROIĆ</v>
      </c>
      <c r="G813" s="174" t="s">
        <v>5</v>
      </c>
      <c r="H813" s="174" t="s">
        <v>116</v>
      </c>
      <c r="I813" s="174" t="s">
        <v>90</v>
      </c>
      <c r="J813" s="176">
        <f t="shared" si="526"/>
        <v>0.11135857461024501</v>
      </c>
      <c r="K813" s="212">
        <v>3990</v>
      </c>
      <c r="L813" s="79">
        <f t="shared" si="524"/>
        <v>6390</v>
      </c>
      <c r="M813" s="79">
        <f t="shared" si="527"/>
        <v>9980</v>
      </c>
      <c r="N813" s="88">
        <f t="shared" si="528"/>
        <v>13980</v>
      </c>
      <c r="O813" s="27">
        <v>4490</v>
      </c>
      <c r="P813" s="6">
        <f t="shared" si="529"/>
        <v>156.47058823529412</v>
      </c>
      <c r="Q813" s="7">
        <f t="shared" si="530"/>
        <v>677.53438614365768</v>
      </c>
      <c r="R813" s="38">
        <f t="shared" si="531"/>
        <v>727.53438614365768</v>
      </c>
      <c r="S813" s="20">
        <v>5.2</v>
      </c>
      <c r="T813" s="68"/>
      <c r="U813" s="68">
        <v>1</v>
      </c>
      <c r="W813">
        <v>2400</v>
      </c>
      <c r="X813" s="23">
        <v>5990</v>
      </c>
      <c r="Y813">
        <v>9990</v>
      </c>
      <c r="Z813" s="23">
        <f t="shared" si="532"/>
        <v>2500</v>
      </c>
    </row>
    <row r="814" spans="1:26" hidden="1" x14ac:dyDescent="0.3">
      <c r="A814" s="162">
        <v>43666</v>
      </c>
      <c r="B814" s="163">
        <v>43673</v>
      </c>
      <c r="C814" s="164">
        <f t="shared" si="525"/>
        <v>7</v>
      </c>
      <c r="D814" s="165" t="s">
        <v>112</v>
      </c>
      <c r="E814" s="166" t="s">
        <v>20</v>
      </c>
      <c r="F814" s="167" t="str">
        <f t="shared" si="533"/>
        <v>Apartmány ROIĆ</v>
      </c>
      <c r="G814" s="166" t="s">
        <v>5</v>
      </c>
      <c r="H814" s="166" t="s">
        <v>116</v>
      </c>
      <c r="I814" s="166" t="s">
        <v>91</v>
      </c>
      <c r="J814" s="168">
        <f t="shared" si="526"/>
        <v>0.1002004008016032</v>
      </c>
      <c r="K814" s="169">
        <v>4490</v>
      </c>
      <c r="L814" s="70">
        <f t="shared" si="524"/>
        <v>6890</v>
      </c>
      <c r="M814" s="70">
        <f t="shared" si="527"/>
        <v>10480</v>
      </c>
      <c r="N814" s="87">
        <f t="shared" si="528"/>
        <v>14480</v>
      </c>
      <c r="O814" s="27">
        <v>4990</v>
      </c>
      <c r="P814" s="37">
        <f t="shared" si="529"/>
        <v>176.07843137254903</v>
      </c>
      <c r="Q814" s="38">
        <f t="shared" si="530"/>
        <v>762.43844455764986</v>
      </c>
      <c r="R814" s="38">
        <f t="shared" si="531"/>
        <v>812.43844455764986</v>
      </c>
      <c r="S814" s="20">
        <v>5.3</v>
      </c>
      <c r="T814" s="67"/>
      <c r="U814" s="67">
        <v>0</v>
      </c>
      <c r="W814" s="23">
        <v>2400</v>
      </c>
      <c r="X814" s="23">
        <v>5990</v>
      </c>
      <c r="Y814">
        <v>9990</v>
      </c>
      <c r="Z814" s="23">
        <f t="shared" si="532"/>
        <v>2500</v>
      </c>
    </row>
    <row r="815" spans="1:26" customFormat="1" hidden="1" x14ac:dyDescent="0.3">
      <c r="A815" s="170">
        <v>43666</v>
      </c>
      <c r="B815" s="171">
        <v>43673</v>
      </c>
      <c r="C815" s="172">
        <f t="shared" si="525"/>
        <v>7</v>
      </c>
      <c r="D815" s="173" t="s">
        <v>112</v>
      </c>
      <c r="E815" s="174" t="s">
        <v>20</v>
      </c>
      <c r="F815" s="175" t="str">
        <f t="shared" si="533"/>
        <v>Apartmány ROIĆ</v>
      </c>
      <c r="G815" s="174" t="s">
        <v>5</v>
      </c>
      <c r="H815" s="174" t="s">
        <v>116</v>
      </c>
      <c r="I815" s="174" t="s">
        <v>53</v>
      </c>
      <c r="J815" s="176">
        <f t="shared" si="526"/>
        <v>0.20040080160320639</v>
      </c>
      <c r="K815" s="212">
        <v>3990</v>
      </c>
      <c r="L815" s="79">
        <f t="shared" si="524"/>
        <v>6390</v>
      </c>
      <c r="M815" s="79">
        <f t="shared" si="527"/>
        <v>9980</v>
      </c>
      <c r="N815" s="88">
        <f t="shared" si="528"/>
        <v>13980</v>
      </c>
      <c r="O815" s="27">
        <v>4990</v>
      </c>
      <c r="P815" s="6">
        <f t="shared" si="529"/>
        <v>156.47058823529412</v>
      </c>
      <c r="Q815" s="7">
        <f t="shared" si="530"/>
        <v>677.53438614365768</v>
      </c>
      <c r="R815" s="38">
        <f t="shared" si="531"/>
        <v>727.53438614365768</v>
      </c>
      <c r="S815" s="20">
        <v>5.4</v>
      </c>
      <c r="T815" s="68"/>
      <c r="U815" s="68">
        <v>0</v>
      </c>
      <c r="W815">
        <v>2400</v>
      </c>
      <c r="X815" s="23">
        <v>5990</v>
      </c>
      <c r="Y815">
        <v>9990</v>
      </c>
      <c r="Z815" s="23">
        <f t="shared" si="532"/>
        <v>2500</v>
      </c>
    </row>
    <row r="816" spans="1:26" customFormat="1" hidden="1" x14ac:dyDescent="0.3">
      <c r="A816" s="170">
        <v>43666</v>
      </c>
      <c r="B816" s="171">
        <v>43673</v>
      </c>
      <c r="C816" s="172">
        <f t="shared" si="525"/>
        <v>7</v>
      </c>
      <c r="D816" s="173" t="s">
        <v>112</v>
      </c>
      <c r="E816" s="174" t="s">
        <v>20</v>
      </c>
      <c r="F816" s="175" t="str">
        <f t="shared" si="533"/>
        <v>Apartmány ROIĆ</v>
      </c>
      <c r="G816" s="174" t="s">
        <v>5</v>
      </c>
      <c r="H816" s="174" t="s">
        <v>116</v>
      </c>
      <c r="I816" s="174" t="s">
        <v>107</v>
      </c>
      <c r="J816" s="176">
        <f t="shared" si="526"/>
        <v>0.11135857461024501</v>
      </c>
      <c r="K816" s="212">
        <v>3990</v>
      </c>
      <c r="L816" s="79">
        <f t="shared" si="524"/>
        <v>6390</v>
      </c>
      <c r="M816" s="79">
        <f t="shared" si="527"/>
        <v>9980</v>
      </c>
      <c r="N816" s="88">
        <f t="shared" si="528"/>
        <v>13980</v>
      </c>
      <c r="O816" s="27">
        <v>4490</v>
      </c>
      <c r="P816" s="6">
        <f t="shared" si="529"/>
        <v>156.47058823529412</v>
      </c>
      <c r="Q816" s="7">
        <f t="shared" si="530"/>
        <v>677.53438614365768</v>
      </c>
      <c r="R816" s="38">
        <f t="shared" si="531"/>
        <v>727.53438614365768</v>
      </c>
      <c r="S816" s="20">
        <v>5.5</v>
      </c>
      <c r="T816" s="68"/>
      <c r="U816" s="68">
        <v>0</v>
      </c>
      <c r="W816">
        <v>2400</v>
      </c>
      <c r="X816" s="23">
        <v>5990</v>
      </c>
      <c r="Y816">
        <v>9990</v>
      </c>
      <c r="Z816" s="23">
        <f t="shared" si="532"/>
        <v>2500</v>
      </c>
    </row>
    <row r="817" spans="1:26" x14ac:dyDescent="0.3">
      <c r="A817" s="94">
        <v>43666</v>
      </c>
      <c r="B817" s="51">
        <v>43673</v>
      </c>
      <c r="C817" s="33">
        <f t="shared" si="525"/>
        <v>7</v>
      </c>
      <c r="D817" s="64" t="s">
        <v>112</v>
      </c>
      <c r="E817" s="40" t="s">
        <v>25</v>
      </c>
      <c r="F817" s="154" t="str">
        <f>HYPERLINK("https://www.ckvt.cz/apartmany/chorvatsko/severni-dalmacie/sv-filip-i-jakov/vila-jelena","Vila JELENA")</f>
        <v>Vila JELENA</v>
      </c>
      <c r="G817" s="40" t="s">
        <v>5</v>
      </c>
      <c r="H817" s="40" t="s">
        <v>116</v>
      </c>
      <c r="I817" s="40" t="s">
        <v>117</v>
      </c>
      <c r="J817" s="99">
        <f t="shared" si="526"/>
        <v>0.27322404371584696</v>
      </c>
      <c r="K817" s="210">
        <v>3990</v>
      </c>
      <c r="L817" s="34">
        <f t="shared" si="524"/>
        <v>6290</v>
      </c>
      <c r="M817" s="49" t="s">
        <v>99</v>
      </c>
      <c r="N817" s="190" t="s">
        <v>99</v>
      </c>
      <c r="O817" s="27">
        <v>5490</v>
      </c>
      <c r="P817" s="37">
        <f t="shared" si="529"/>
        <v>156.47058823529412</v>
      </c>
      <c r="Q817" s="38">
        <f t="shared" si="530"/>
        <v>677.53438614365768</v>
      </c>
      <c r="R817" s="38">
        <f t="shared" si="531"/>
        <v>727.53438614365768</v>
      </c>
      <c r="S817" s="18">
        <v>2.1</v>
      </c>
      <c r="T817" s="65"/>
      <c r="U817" s="65" t="s">
        <v>126</v>
      </c>
      <c r="W817" s="23">
        <v>2300</v>
      </c>
      <c r="X817" s="23" t="s">
        <v>99</v>
      </c>
      <c r="Y817" s="23" t="s">
        <v>99</v>
      </c>
    </row>
    <row r="818" spans="1:26" hidden="1" x14ac:dyDescent="0.3">
      <c r="A818" s="162">
        <v>43666</v>
      </c>
      <c r="B818" s="163">
        <v>43673</v>
      </c>
      <c r="C818" s="164">
        <f t="shared" si="525"/>
        <v>7</v>
      </c>
      <c r="D818" s="165" t="s">
        <v>112</v>
      </c>
      <c r="E818" s="166" t="s">
        <v>25</v>
      </c>
      <c r="F818" s="167" t="str">
        <f>HYPERLINK("https://www.ckvt.cz/apartmany/chorvatsko/severni-dalmacie/sv-filip-i-jakov/vila-jelena","Vila JELENA")</f>
        <v>Vila JELENA</v>
      </c>
      <c r="G818" s="166" t="s">
        <v>5</v>
      </c>
      <c r="H818" s="166" t="s">
        <v>116</v>
      </c>
      <c r="I818" s="166" t="s">
        <v>75</v>
      </c>
      <c r="J818" s="168">
        <f t="shared" si="526"/>
        <v>0.27322404371584696</v>
      </c>
      <c r="K818" s="169">
        <v>3990</v>
      </c>
      <c r="L818" s="70">
        <f t="shared" si="524"/>
        <v>6290</v>
      </c>
      <c r="M818" s="85" t="s">
        <v>99</v>
      </c>
      <c r="N818" s="191" t="s">
        <v>99</v>
      </c>
      <c r="O818" s="27">
        <v>5490</v>
      </c>
      <c r="P818" s="37">
        <f t="shared" si="529"/>
        <v>156.47058823529412</v>
      </c>
      <c r="Q818" s="38">
        <f t="shared" si="530"/>
        <v>677.53438614365768</v>
      </c>
      <c r="R818" s="38">
        <f t="shared" si="531"/>
        <v>727.53438614365768</v>
      </c>
      <c r="S818" s="18">
        <v>2.1</v>
      </c>
      <c r="U818" s="67">
        <v>0</v>
      </c>
      <c r="W818" s="23">
        <v>2300</v>
      </c>
      <c r="X818" s="23" t="s">
        <v>99</v>
      </c>
      <c r="Y818" s="23" t="s">
        <v>99</v>
      </c>
      <c r="Z818" s="23">
        <f t="shared" si="532"/>
        <v>2400</v>
      </c>
    </row>
    <row r="819" spans="1:26" hidden="1" x14ac:dyDescent="0.3">
      <c r="A819" s="162">
        <v>43666</v>
      </c>
      <c r="B819" s="163">
        <v>43673</v>
      </c>
      <c r="C819" s="164">
        <f t="shared" si="525"/>
        <v>7</v>
      </c>
      <c r="D819" s="165" t="s">
        <v>112</v>
      </c>
      <c r="E819" s="166" t="s">
        <v>25</v>
      </c>
      <c r="F819" s="167" t="str">
        <f>HYPERLINK("https://www.ckvt.cz/apartmany/chorvatsko/severni-dalmacie/sv-filip-i-jakov/vila-jelena","Vila JELENA")</f>
        <v>Vila JELENA</v>
      </c>
      <c r="G819" s="166" t="s">
        <v>5</v>
      </c>
      <c r="H819" s="166" t="s">
        <v>116</v>
      </c>
      <c r="I819" s="166" t="s">
        <v>49</v>
      </c>
      <c r="J819" s="168">
        <f t="shared" si="526"/>
        <v>0.38520801232665636</v>
      </c>
      <c r="K819" s="169">
        <v>3990</v>
      </c>
      <c r="L819" s="70">
        <f t="shared" si="524"/>
        <v>6290</v>
      </c>
      <c r="M819" s="85" t="s">
        <v>99</v>
      </c>
      <c r="N819" s="86" t="s">
        <v>99</v>
      </c>
      <c r="O819" s="27">
        <v>6490</v>
      </c>
      <c r="P819" s="37">
        <f t="shared" si="529"/>
        <v>156.47058823529412</v>
      </c>
      <c r="Q819" s="38">
        <f t="shared" si="530"/>
        <v>677.53438614365768</v>
      </c>
      <c r="R819" s="38">
        <f t="shared" si="531"/>
        <v>727.53438614365768</v>
      </c>
      <c r="S819" s="18">
        <v>2.2000000000000002</v>
      </c>
      <c r="U819" s="67">
        <v>3</v>
      </c>
      <c r="W819" s="23">
        <v>2300</v>
      </c>
      <c r="X819" s="23" t="s">
        <v>99</v>
      </c>
      <c r="Y819" s="23" t="s">
        <v>99</v>
      </c>
      <c r="Z819" s="23">
        <f t="shared" si="532"/>
        <v>2400</v>
      </c>
    </row>
    <row r="820" spans="1:26" hidden="1" x14ac:dyDescent="0.3">
      <c r="A820" s="162">
        <v>43666</v>
      </c>
      <c r="B820" s="163">
        <v>43673</v>
      </c>
      <c r="C820" s="164">
        <f t="shared" si="525"/>
        <v>7</v>
      </c>
      <c r="D820" s="165" t="s">
        <v>112</v>
      </c>
      <c r="E820" s="166" t="s">
        <v>25</v>
      </c>
      <c r="F820" s="167" t="str">
        <f>HYPERLINK("https://www.ckvt.cz/apartmany/chorvatsko/severni-dalmacie/sv-filip-i-jakov/vila-jelena","Vila JELENA")</f>
        <v>Vila JELENA</v>
      </c>
      <c r="G820" s="166" t="s">
        <v>5</v>
      </c>
      <c r="H820" s="166" t="s">
        <v>116</v>
      </c>
      <c r="I820" s="166" t="s">
        <v>52</v>
      </c>
      <c r="J820" s="168">
        <f t="shared" si="526"/>
        <v>0.30816640986132515</v>
      </c>
      <c r="K820" s="169">
        <v>4490</v>
      </c>
      <c r="L820" s="70">
        <f t="shared" si="524"/>
        <v>6790</v>
      </c>
      <c r="M820" s="85" t="s">
        <v>99</v>
      </c>
      <c r="N820" s="86" t="s">
        <v>99</v>
      </c>
      <c r="O820" s="27">
        <v>6490</v>
      </c>
      <c r="P820" s="37">
        <f t="shared" si="529"/>
        <v>176.07843137254903</v>
      </c>
      <c r="Q820" s="38">
        <f t="shared" si="530"/>
        <v>762.43844455764986</v>
      </c>
      <c r="R820" s="38">
        <f t="shared" si="531"/>
        <v>812.43844455764986</v>
      </c>
      <c r="S820" s="18">
        <v>2.2999999999999998</v>
      </c>
      <c r="U820" s="67">
        <v>0</v>
      </c>
      <c r="W820" s="23">
        <v>2300</v>
      </c>
      <c r="X820" s="23" t="s">
        <v>99</v>
      </c>
      <c r="Y820" s="23" t="s">
        <v>99</v>
      </c>
      <c r="Z820" s="23">
        <f t="shared" si="532"/>
        <v>2400</v>
      </c>
    </row>
    <row r="821" spans="1:26" x14ac:dyDescent="0.3">
      <c r="A821" s="156">
        <v>43666</v>
      </c>
      <c r="B821" s="51">
        <v>43673</v>
      </c>
      <c r="C821" s="33">
        <f>B821-A821</f>
        <v>7</v>
      </c>
      <c r="D821" s="64" t="s">
        <v>112</v>
      </c>
      <c r="E821" s="40" t="s">
        <v>23</v>
      </c>
      <c r="F821" s="154" t="str">
        <f>HYPERLINK("https://www.ckvt.cz/hotely/chorvatsko/stredni-dalmacie/promajna/pavilon-dukic-b-neptun-klub-promajna","Pavilony DUKIĆ B")</f>
        <v>Pavilony DUKIĆ B</v>
      </c>
      <c r="G821" s="40" t="s">
        <v>5</v>
      </c>
      <c r="H821" s="40" t="s">
        <v>116</v>
      </c>
      <c r="I821" s="40" t="s">
        <v>117</v>
      </c>
      <c r="J821" s="99">
        <f>1-(K821/O821)</f>
        <v>0.15122873345935728</v>
      </c>
      <c r="K821" s="210">
        <v>4490</v>
      </c>
      <c r="L821" s="34">
        <f t="shared" si="524"/>
        <v>6890</v>
      </c>
      <c r="M821" s="34">
        <f t="shared" ref="M821:M831" si="534">K821+X821</f>
        <v>10480</v>
      </c>
      <c r="N821" s="52">
        <f t="shared" ref="N821:N831" si="535">K821+Y821</f>
        <v>14480</v>
      </c>
      <c r="O821" s="27">
        <v>5290</v>
      </c>
      <c r="P821" s="37">
        <f>K821/25.5</f>
        <v>176.07843137254903</v>
      </c>
      <c r="Q821" s="38">
        <f>K821/5.889</f>
        <v>762.43844455764986</v>
      </c>
      <c r="R821" s="38">
        <f>(C821+1)*6.25+Q821</f>
        <v>812.43844455764986</v>
      </c>
      <c r="S821" s="20">
        <v>7.1</v>
      </c>
      <c r="T821" s="65"/>
      <c r="U821" s="65" t="s">
        <v>126</v>
      </c>
      <c r="W821" s="23">
        <v>2400</v>
      </c>
      <c r="X821" s="23">
        <v>5990</v>
      </c>
      <c r="Y821">
        <v>9990</v>
      </c>
    </row>
    <row r="822" spans="1:26" hidden="1" x14ac:dyDescent="0.3">
      <c r="A822" s="177">
        <v>43666</v>
      </c>
      <c r="B822" s="163">
        <v>43673</v>
      </c>
      <c r="C822" s="164">
        <f>B822-A822</f>
        <v>7</v>
      </c>
      <c r="D822" s="165" t="s">
        <v>112</v>
      </c>
      <c r="E822" s="166" t="s">
        <v>23</v>
      </c>
      <c r="F822" s="167" t="str">
        <f>HYPERLINK("https://www.ckvt.cz/hotely/chorvatsko/stredni-dalmacie/promajna/pavilon-dukic-b-neptun-klub-promajna","Pavilony DUKIĆ B")</f>
        <v>Pavilony DUKIĆ B</v>
      </c>
      <c r="G822" s="166" t="s">
        <v>5</v>
      </c>
      <c r="H822" s="166" t="s">
        <v>116</v>
      </c>
      <c r="I822" s="166" t="s">
        <v>60</v>
      </c>
      <c r="J822" s="168">
        <f>1-(K822/O822)</f>
        <v>0.15122873345935728</v>
      </c>
      <c r="K822" s="169">
        <v>4490</v>
      </c>
      <c r="L822" s="70">
        <f t="shared" si="524"/>
        <v>6890</v>
      </c>
      <c r="M822" s="70">
        <f t="shared" si="534"/>
        <v>10480</v>
      </c>
      <c r="N822" s="87">
        <f t="shared" si="535"/>
        <v>14480</v>
      </c>
      <c r="O822" s="27">
        <v>5290</v>
      </c>
      <c r="P822" s="37">
        <f>K822/25.5</f>
        <v>176.07843137254903</v>
      </c>
      <c r="Q822" s="38">
        <f>K822/5.889</f>
        <v>762.43844455764986</v>
      </c>
      <c r="R822" s="38">
        <f>(C822+1)*6.25+Q822</f>
        <v>812.43844455764986</v>
      </c>
      <c r="S822" s="20">
        <v>7.1</v>
      </c>
      <c r="T822" s="67"/>
      <c r="U822" s="67">
        <v>10</v>
      </c>
      <c r="W822" s="23">
        <v>2400</v>
      </c>
      <c r="X822" s="23">
        <v>5990</v>
      </c>
      <c r="Y822">
        <v>9990</v>
      </c>
      <c r="Z822" s="23">
        <f t="shared" si="532"/>
        <v>2500</v>
      </c>
    </row>
    <row r="823" spans="1:26" hidden="1" x14ac:dyDescent="0.3">
      <c r="A823" s="177">
        <v>43666</v>
      </c>
      <c r="B823" s="163">
        <v>43673</v>
      </c>
      <c r="C823" s="164">
        <f>B823-A823</f>
        <v>7</v>
      </c>
      <c r="D823" s="165" t="s">
        <v>112</v>
      </c>
      <c r="E823" s="166" t="s">
        <v>23</v>
      </c>
      <c r="F823" s="167" t="str">
        <f>HYPERLINK("https://www.ckvt.cz/hotely/chorvatsko/stredni-dalmacie/promajna/pavilon-dukic-b-neptun-klub-promajna","Pavilony DUKIĆ B")</f>
        <v>Pavilony DUKIĆ B</v>
      </c>
      <c r="G823" s="166" t="s">
        <v>5</v>
      </c>
      <c r="H823" s="166" t="s">
        <v>116</v>
      </c>
      <c r="I823" s="166" t="s">
        <v>61</v>
      </c>
      <c r="J823" s="168">
        <f>1-(K823/O823)</f>
        <v>0.2245250431778929</v>
      </c>
      <c r="K823" s="169">
        <v>4490</v>
      </c>
      <c r="L823" s="70">
        <f t="shared" si="524"/>
        <v>6890</v>
      </c>
      <c r="M823" s="70">
        <f t="shared" si="534"/>
        <v>10480</v>
      </c>
      <c r="N823" s="87">
        <f t="shared" si="535"/>
        <v>14480</v>
      </c>
      <c r="O823" s="27">
        <v>5790</v>
      </c>
      <c r="P823" s="37">
        <f>K823/25.5</f>
        <v>176.07843137254903</v>
      </c>
      <c r="Q823" s="38">
        <f>K823/5.889</f>
        <v>762.43844455764986</v>
      </c>
      <c r="R823" s="38">
        <f>(C823+1)*6.25+Q823</f>
        <v>812.43844455764986</v>
      </c>
      <c r="S823" s="20">
        <v>7.2</v>
      </c>
      <c r="T823" s="67"/>
      <c r="U823" s="67">
        <v>1</v>
      </c>
      <c r="W823" s="23">
        <v>2400</v>
      </c>
      <c r="X823" s="23">
        <v>5990</v>
      </c>
      <c r="Y823">
        <v>9990</v>
      </c>
      <c r="Z823" s="23">
        <f t="shared" si="532"/>
        <v>2500</v>
      </c>
    </row>
    <row r="824" spans="1:26" customFormat="1" hidden="1" x14ac:dyDescent="0.3">
      <c r="A824" s="178">
        <v>43666</v>
      </c>
      <c r="B824" s="171">
        <v>43673</v>
      </c>
      <c r="C824" s="172">
        <f>B824-A824</f>
        <v>7</v>
      </c>
      <c r="D824" s="173" t="s">
        <v>112</v>
      </c>
      <c r="E824" s="174" t="s">
        <v>23</v>
      </c>
      <c r="F824" s="175" t="str">
        <f>HYPERLINK("https://www.ckvt.cz/hotely/chorvatsko/stredni-dalmacie/promajna/pavilon-dukic-b-neptun-klub-promajna","Pavilony DUKIĆ B")</f>
        <v>Pavilony DUKIĆ B</v>
      </c>
      <c r="G824" s="174" t="s">
        <v>5</v>
      </c>
      <c r="H824" s="174" t="s">
        <v>116</v>
      </c>
      <c r="I824" s="174" t="s">
        <v>62</v>
      </c>
      <c r="J824" s="176">
        <f>1-(K824/O824)</f>
        <v>0.25041736227045075</v>
      </c>
      <c r="K824" s="212">
        <v>4490</v>
      </c>
      <c r="L824" s="79">
        <f t="shared" si="524"/>
        <v>6890</v>
      </c>
      <c r="M824" s="79">
        <f t="shared" si="534"/>
        <v>10480</v>
      </c>
      <c r="N824" s="88">
        <f t="shared" si="535"/>
        <v>14480</v>
      </c>
      <c r="O824" s="27">
        <v>5990</v>
      </c>
      <c r="P824" s="6">
        <f>K824/25.5</f>
        <v>176.07843137254903</v>
      </c>
      <c r="Q824" s="7">
        <f>K824/5.889</f>
        <v>762.43844455764986</v>
      </c>
      <c r="R824" s="38">
        <f>(C824+1)*6.25+Q824</f>
        <v>812.43844455764986</v>
      </c>
      <c r="S824" s="20">
        <v>7.3</v>
      </c>
      <c r="T824" s="68"/>
      <c r="U824" s="68">
        <v>1</v>
      </c>
      <c r="W824">
        <v>2400</v>
      </c>
      <c r="X824" s="23">
        <v>5990</v>
      </c>
      <c r="Y824">
        <v>9990</v>
      </c>
      <c r="Z824" s="23">
        <f t="shared" si="532"/>
        <v>2500</v>
      </c>
    </row>
    <row r="825" spans="1:26" x14ac:dyDescent="0.3">
      <c r="A825" s="94">
        <v>43666</v>
      </c>
      <c r="B825" s="51">
        <v>43673</v>
      </c>
      <c r="C825" s="33">
        <f t="shared" ref="C825:C831" si="536">B825-A825</f>
        <v>7</v>
      </c>
      <c r="D825" s="64" t="s">
        <v>112</v>
      </c>
      <c r="E825" s="40" t="s">
        <v>17</v>
      </c>
      <c r="F825" s="154" t="str">
        <f>HYPERLINK("https://www.ckvt.cz/apartmany/chorvatsko/stredni-dalmacie/baska-voda/luxusni-vila-maric","Luxusní vila MARIĆ")</f>
        <v>Luxusní vila MARIĆ</v>
      </c>
      <c r="G825" s="40" t="s">
        <v>5</v>
      </c>
      <c r="H825" s="40" t="s">
        <v>116</v>
      </c>
      <c r="I825" s="40" t="s">
        <v>117</v>
      </c>
      <c r="J825" s="99">
        <f t="shared" ref="J825:J831" si="537">1-(K825/O825)</f>
        <v>0.18214936247723135</v>
      </c>
      <c r="K825" s="210">
        <v>4490</v>
      </c>
      <c r="L825" s="34">
        <f t="shared" si="524"/>
        <v>6890</v>
      </c>
      <c r="M825" s="34">
        <f t="shared" si="534"/>
        <v>10480</v>
      </c>
      <c r="N825" s="52">
        <f t="shared" si="535"/>
        <v>14480</v>
      </c>
      <c r="O825" s="27">
        <v>5490</v>
      </c>
      <c r="P825" s="37">
        <f t="shared" ref="P825:P831" si="538">K825/25.5</f>
        <v>176.07843137254903</v>
      </c>
      <c r="Q825" s="38">
        <f t="shared" ref="Q825:Q831" si="539">K825/5.889</f>
        <v>762.43844455764986</v>
      </c>
      <c r="R825" s="38">
        <f t="shared" ref="R825:R831" si="540">(C825+1)*6.25+Q825</f>
        <v>812.43844455764986</v>
      </c>
      <c r="S825" s="18">
        <v>4.0999999999999996</v>
      </c>
      <c r="U825" s="65" t="s">
        <v>126</v>
      </c>
      <c r="W825" s="23">
        <v>2400</v>
      </c>
      <c r="X825" s="23">
        <v>5990</v>
      </c>
      <c r="Y825">
        <v>9990</v>
      </c>
    </row>
    <row r="826" spans="1:26" hidden="1" x14ac:dyDescent="0.3">
      <c r="A826" s="162">
        <v>43666</v>
      </c>
      <c r="B826" s="163">
        <v>43673</v>
      </c>
      <c r="C826" s="164">
        <f t="shared" si="536"/>
        <v>7</v>
      </c>
      <c r="D826" s="165" t="s">
        <v>112</v>
      </c>
      <c r="E826" s="166" t="s">
        <v>17</v>
      </c>
      <c r="F826" s="167" t="str">
        <f>HYPERLINK("https://www.ckvt.cz/apartmany/chorvatsko/stredni-dalmacie/baska-voda/luxusni-vila-maric","Luxusní vila MARIĆ")</f>
        <v>Luxusní vila MARIĆ</v>
      </c>
      <c r="G826" s="166" t="s">
        <v>5</v>
      </c>
      <c r="H826" s="166" t="s">
        <v>116</v>
      </c>
      <c r="I826" s="166" t="s">
        <v>73</v>
      </c>
      <c r="J826" s="168">
        <f t="shared" si="537"/>
        <v>0.18214936247723135</v>
      </c>
      <c r="K826" s="169">
        <v>4490</v>
      </c>
      <c r="L826" s="70">
        <f t="shared" si="524"/>
        <v>6890</v>
      </c>
      <c r="M826" s="70">
        <f t="shared" si="534"/>
        <v>10480</v>
      </c>
      <c r="N826" s="87">
        <f t="shared" si="535"/>
        <v>14480</v>
      </c>
      <c r="O826" s="27">
        <v>5490</v>
      </c>
      <c r="P826" s="37">
        <f t="shared" si="538"/>
        <v>176.07843137254903</v>
      </c>
      <c r="Q826" s="38">
        <f t="shared" si="539"/>
        <v>762.43844455764986</v>
      </c>
      <c r="R826" s="38">
        <f t="shared" si="540"/>
        <v>812.43844455764986</v>
      </c>
      <c r="S826" s="18">
        <v>4.0999999999999996</v>
      </c>
      <c r="U826" s="67">
        <v>4</v>
      </c>
      <c r="W826" s="23">
        <v>2400</v>
      </c>
      <c r="X826" s="23">
        <v>5990</v>
      </c>
      <c r="Y826">
        <v>9990</v>
      </c>
      <c r="Z826" s="23">
        <f t="shared" si="532"/>
        <v>2500</v>
      </c>
    </row>
    <row r="827" spans="1:26" hidden="1" x14ac:dyDescent="0.3">
      <c r="A827" s="162">
        <v>43666</v>
      </c>
      <c r="B827" s="163">
        <v>43673</v>
      </c>
      <c r="C827" s="164">
        <f t="shared" si="536"/>
        <v>7</v>
      </c>
      <c r="D827" s="165" t="s">
        <v>112</v>
      </c>
      <c r="E827" s="166" t="s">
        <v>17</v>
      </c>
      <c r="F827" s="167" t="str">
        <f>HYPERLINK("https://www.ckvt.cz/apartmany/chorvatsko/stredni-dalmacie/baska-voda/luxusni-vila-maric","Luxusní vila MARIĆ")</f>
        <v>Luxusní vila MARIĆ</v>
      </c>
      <c r="G827" s="166" t="s">
        <v>5</v>
      </c>
      <c r="H827" s="166" t="s">
        <v>116</v>
      </c>
      <c r="I827" s="166" t="s">
        <v>49</v>
      </c>
      <c r="J827" s="168">
        <f t="shared" si="537"/>
        <v>0.21459227467811159</v>
      </c>
      <c r="K827" s="169">
        <v>5490</v>
      </c>
      <c r="L827" s="70">
        <f t="shared" si="524"/>
        <v>7890</v>
      </c>
      <c r="M827" s="70">
        <f t="shared" si="534"/>
        <v>11480</v>
      </c>
      <c r="N827" s="87">
        <f t="shared" si="535"/>
        <v>15480</v>
      </c>
      <c r="O827" s="27">
        <v>6990</v>
      </c>
      <c r="P827" s="37">
        <f t="shared" si="538"/>
        <v>215.29411764705881</v>
      </c>
      <c r="Q827" s="38">
        <f t="shared" si="539"/>
        <v>932.24656138563421</v>
      </c>
      <c r="R827" s="38">
        <f t="shared" si="540"/>
        <v>982.24656138563421</v>
      </c>
      <c r="S827" s="18">
        <v>4.2</v>
      </c>
      <c r="U827" s="67">
        <v>0</v>
      </c>
      <c r="W827" s="23">
        <v>2400</v>
      </c>
      <c r="X827" s="23">
        <v>5990</v>
      </c>
      <c r="Y827">
        <v>9990</v>
      </c>
      <c r="Z827" s="23">
        <f t="shared" si="532"/>
        <v>2500</v>
      </c>
    </row>
    <row r="828" spans="1:26" x14ac:dyDescent="0.3">
      <c r="A828" s="156">
        <v>43666</v>
      </c>
      <c r="B828" s="51">
        <v>43673</v>
      </c>
      <c r="C828" s="33">
        <f t="shared" si="536"/>
        <v>7</v>
      </c>
      <c r="D828" s="64" t="s">
        <v>112</v>
      </c>
      <c r="E828" s="40" t="s">
        <v>95</v>
      </c>
      <c r="F828" s="154" t="str">
        <f>HYPERLINK("https://www.ckvt.cz/apartmany/chorvatsko/stredni-dalmacie/zivogosce/vila-porat","Vila PORAT")</f>
        <v>Vila PORAT</v>
      </c>
      <c r="G828" s="40" t="s">
        <v>5</v>
      </c>
      <c r="H828" s="40" t="s">
        <v>116</v>
      </c>
      <c r="I828" s="40" t="s">
        <v>117</v>
      </c>
      <c r="J828" s="99">
        <f t="shared" si="537"/>
        <v>0.1002004008016032</v>
      </c>
      <c r="K828" s="210">
        <v>4490</v>
      </c>
      <c r="L828" s="34">
        <f t="shared" si="524"/>
        <v>6890</v>
      </c>
      <c r="M828" s="34">
        <f t="shared" si="534"/>
        <v>10480</v>
      </c>
      <c r="N828" s="52">
        <f t="shared" si="535"/>
        <v>14480</v>
      </c>
      <c r="O828" s="27">
        <v>4990</v>
      </c>
      <c r="P828" s="37">
        <f t="shared" si="538"/>
        <v>176.07843137254903</v>
      </c>
      <c r="Q828" s="38">
        <f t="shared" si="539"/>
        <v>762.43844455764986</v>
      </c>
      <c r="R828" s="38">
        <f t="shared" si="540"/>
        <v>812.43844455764986</v>
      </c>
      <c r="S828" s="20">
        <v>6.1</v>
      </c>
      <c r="T828" s="65"/>
      <c r="U828" s="65" t="s">
        <v>126</v>
      </c>
      <c r="W828" s="23">
        <v>2400</v>
      </c>
      <c r="X828" s="23">
        <v>5990</v>
      </c>
      <c r="Y828">
        <v>9990</v>
      </c>
    </row>
    <row r="829" spans="1:26" hidden="1" x14ac:dyDescent="0.3">
      <c r="A829" s="177">
        <v>43666</v>
      </c>
      <c r="B829" s="163">
        <v>43673</v>
      </c>
      <c r="C829" s="164">
        <f t="shared" si="536"/>
        <v>7</v>
      </c>
      <c r="D829" s="165" t="s">
        <v>112</v>
      </c>
      <c r="E829" s="166" t="s">
        <v>95</v>
      </c>
      <c r="F829" s="167" t="str">
        <f>HYPERLINK("https://www.ckvt.cz/apartmany/chorvatsko/stredni-dalmacie/zivogosce/vila-porat","Vila PORAT")</f>
        <v>Vila PORAT</v>
      </c>
      <c r="G829" s="166" t="s">
        <v>5</v>
      </c>
      <c r="H829" s="166" t="s">
        <v>116</v>
      </c>
      <c r="I829" s="166" t="s">
        <v>96</v>
      </c>
      <c r="J829" s="168">
        <f t="shared" si="537"/>
        <v>0.1002004008016032</v>
      </c>
      <c r="K829" s="169">
        <v>4490</v>
      </c>
      <c r="L829" s="70">
        <f t="shared" si="524"/>
        <v>6890</v>
      </c>
      <c r="M829" s="70">
        <f t="shared" si="534"/>
        <v>10480</v>
      </c>
      <c r="N829" s="87">
        <f t="shared" si="535"/>
        <v>14480</v>
      </c>
      <c r="O829" s="27">
        <v>4990</v>
      </c>
      <c r="P829" s="37">
        <f t="shared" si="538"/>
        <v>176.07843137254903</v>
      </c>
      <c r="Q829" s="38">
        <f t="shared" si="539"/>
        <v>762.43844455764986</v>
      </c>
      <c r="R829" s="38">
        <f t="shared" si="540"/>
        <v>812.43844455764986</v>
      </c>
      <c r="S829" s="20">
        <v>6.1</v>
      </c>
      <c r="T829" s="67"/>
      <c r="U829" s="67">
        <v>0</v>
      </c>
      <c r="W829" s="23">
        <v>2400</v>
      </c>
      <c r="X829" s="23">
        <v>5990</v>
      </c>
      <c r="Y829">
        <v>9990</v>
      </c>
      <c r="Z829" s="23">
        <f t="shared" si="532"/>
        <v>2500</v>
      </c>
    </row>
    <row r="830" spans="1:26" hidden="1" x14ac:dyDescent="0.3">
      <c r="A830" s="177">
        <v>43666</v>
      </c>
      <c r="B830" s="163">
        <v>43673</v>
      </c>
      <c r="C830" s="164">
        <f t="shared" si="536"/>
        <v>7</v>
      </c>
      <c r="D830" s="165" t="s">
        <v>112</v>
      </c>
      <c r="E830" s="166" t="s">
        <v>95</v>
      </c>
      <c r="F830" s="167" t="str">
        <f>HYPERLINK("https://www.ckvt.cz/apartmany/chorvatsko/stredni-dalmacie/zivogosce/vila-porat","Vila PORAT")</f>
        <v>Vila PORAT</v>
      </c>
      <c r="G830" s="166" t="s">
        <v>5</v>
      </c>
      <c r="H830" s="166" t="s">
        <v>116</v>
      </c>
      <c r="I830" s="166" t="s">
        <v>97</v>
      </c>
      <c r="J830" s="168">
        <f t="shared" si="537"/>
        <v>0.1002004008016032</v>
      </c>
      <c r="K830" s="169">
        <v>4490</v>
      </c>
      <c r="L830" s="70">
        <f t="shared" si="524"/>
        <v>6890</v>
      </c>
      <c r="M830" s="70">
        <f t="shared" si="534"/>
        <v>10480</v>
      </c>
      <c r="N830" s="87">
        <f t="shared" si="535"/>
        <v>14480</v>
      </c>
      <c r="O830" s="27">
        <v>4990</v>
      </c>
      <c r="P830" s="37">
        <f t="shared" si="538"/>
        <v>176.07843137254903</v>
      </c>
      <c r="Q830" s="38">
        <f t="shared" si="539"/>
        <v>762.43844455764986</v>
      </c>
      <c r="R830" s="38">
        <f t="shared" si="540"/>
        <v>812.43844455764986</v>
      </c>
      <c r="S830" s="20">
        <v>6.2</v>
      </c>
      <c r="T830" s="67"/>
      <c r="U830" s="67">
        <v>1</v>
      </c>
      <c r="W830" s="23">
        <v>2400</v>
      </c>
      <c r="X830" s="23">
        <v>5990</v>
      </c>
      <c r="Y830">
        <v>9990</v>
      </c>
      <c r="Z830" s="23">
        <f t="shared" si="532"/>
        <v>2500</v>
      </c>
    </row>
    <row r="831" spans="1:26" hidden="1" x14ac:dyDescent="0.3">
      <c r="A831" s="177">
        <v>43666</v>
      </c>
      <c r="B831" s="163">
        <v>43673</v>
      </c>
      <c r="C831" s="164">
        <f t="shared" si="536"/>
        <v>7</v>
      </c>
      <c r="D831" s="165" t="s">
        <v>112</v>
      </c>
      <c r="E831" s="166" t="s">
        <v>95</v>
      </c>
      <c r="F831" s="167" t="str">
        <f>HYPERLINK("https://www.ckvt.cz/apartmany/chorvatsko/stredni-dalmacie/zivogosce/vila-porat","Vila PORAT")</f>
        <v>Vila PORAT</v>
      </c>
      <c r="G831" s="166" t="s">
        <v>5</v>
      </c>
      <c r="H831" s="166" t="s">
        <v>116</v>
      </c>
      <c r="I831" s="166" t="s">
        <v>98</v>
      </c>
      <c r="J831" s="168">
        <f t="shared" si="537"/>
        <v>9.1074681238615618E-2</v>
      </c>
      <c r="K831" s="169">
        <v>4990</v>
      </c>
      <c r="L831" s="70">
        <f t="shared" si="524"/>
        <v>7390</v>
      </c>
      <c r="M831" s="70">
        <f t="shared" si="534"/>
        <v>10980</v>
      </c>
      <c r="N831" s="87">
        <f t="shared" si="535"/>
        <v>14980</v>
      </c>
      <c r="O831" s="27">
        <v>5490</v>
      </c>
      <c r="P831" s="37">
        <f t="shared" si="538"/>
        <v>195.68627450980392</v>
      </c>
      <c r="Q831" s="38">
        <f t="shared" si="539"/>
        <v>847.34250297164203</v>
      </c>
      <c r="R831" s="38">
        <f t="shared" si="540"/>
        <v>897.34250297164203</v>
      </c>
      <c r="S831" s="20">
        <v>6.3</v>
      </c>
      <c r="T831" s="67"/>
      <c r="U831" s="67">
        <v>1</v>
      </c>
      <c r="W831" s="23">
        <v>2400</v>
      </c>
      <c r="X831" s="23">
        <v>5990</v>
      </c>
      <c r="Y831">
        <v>9990</v>
      </c>
      <c r="Z831" s="23">
        <f t="shared" si="532"/>
        <v>2500</v>
      </c>
    </row>
    <row r="832" spans="1:26" x14ac:dyDescent="0.3">
      <c r="A832" s="94">
        <v>43666</v>
      </c>
      <c r="B832" s="51">
        <v>43673</v>
      </c>
      <c r="C832" s="33">
        <f t="shared" ref="C832:C849" si="541">B832-A832</f>
        <v>7</v>
      </c>
      <c r="D832" s="64" t="s">
        <v>112</v>
      </c>
      <c r="E832" s="40" t="s">
        <v>22</v>
      </c>
      <c r="F832" s="154" t="str">
        <f>HYPERLINK("https://www.ckvt.cz/kempove-domky/chorvatsko/stredni-dalmacie/basko-polje/luxusni-klimatizovane-domky-1","Lux. KLIMATIZOVANÉ DOMKY")</f>
        <v>Lux. KLIMATIZOVANÉ DOMKY</v>
      </c>
      <c r="G832" s="40" t="s">
        <v>5</v>
      </c>
      <c r="H832" s="40" t="s">
        <v>116</v>
      </c>
      <c r="I832" s="40" t="s">
        <v>117</v>
      </c>
      <c r="J832" s="99">
        <f t="shared" ref="J832:J849" si="542">1-(K832/O832)</f>
        <v>9.1074681238615618E-2</v>
      </c>
      <c r="K832" s="210">
        <v>4990</v>
      </c>
      <c r="L832" s="34">
        <f>K832+W832</f>
        <v>7390</v>
      </c>
      <c r="M832" s="34">
        <f>K832+X832</f>
        <v>10980</v>
      </c>
      <c r="N832" s="52">
        <f>K832+Y832</f>
        <v>14980</v>
      </c>
      <c r="O832" s="27">
        <v>5490</v>
      </c>
      <c r="P832" s="37">
        <f t="shared" ref="P832:P849" si="543">K832/25.5</f>
        <v>195.68627450980392</v>
      </c>
      <c r="Q832" s="38">
        <f t="shared" ref="Q832:Q849" si="544">K832/5.889</f>
        <v>847.34250297164203</v>
      </c>
      <c r="R832" s="38">
        <f t="shared" ref="R832:R849" si="545">(C832+1)*6.25+Q832</f>
        <v>897.34250297164203</v>
      </c>
      <c r="S832" s="20">
        <v>3.1</v>
      </c>
      <c r="T832" s="65"/>
      <c r="U832" s="65" t="s">
        <v>126</v>
      </c>
      <c r="W832" s="23">
        <v>2400</v>
      </c>
      <c r="X832" s="23">
        <v>5990</v>
      </c>
      <c r="Y832">
        <v>9990</v>
      </c>
    </row>
    <row r="833" spans="1:26" hidden="1" x14ac:dyDescent="0.3">
      <c r="A833" s="162">
        <v>43666</v>
      </c>
      <c r="B833" s="163">
        <v>43673</v>
      </c>
      <c r="C833" s="164">
        <f t="shared" si="541"/>
        <v>7</v>
      </c>
      <c r="D833" s="165" t="s">
        <v>112</v>
      </c>
      <c r="E833" s="166" t="s">
        <v>22</v>
      </c>
      <c r="F833" s="167" t="str">
        <f>HYPERLINK("https://www.ckvt.cz/kempove-domky/chorvatsko/stredni-dalmacie/basko-polje/luxusni-klimatizovane-domky-1","Lux. KLIMATIZOVANÉ DOMKY")</f>
        <v>Lux. KLIMATIZOVANÉ DOMKY</v>
      </c>
      <c r="G833" s="166" t="s">
        <v>5</v>
      </c>
      <c r="H833" s="166" t="s">
        <v>116</v>
      </c>
      <c r="I833" s="166" t="s">
        <v>58</v>
      </c>
      <c r="J833" s="168">
        <f t="shared" si="542"/>
        <v>9.1074681238615618E-2</v>
      </c>
      <c r="K833" s="169">
        <v>4990</v>
      </c>
      <c r="L833" s="70">
        <f>K833+W833</f>
        <v>7390</v>
      </c>
      <c r="M833" s="70">
        <f>K833+X833</f>
        <v>10980</v>
      </c>
      <c r="N833" s="87">
        <f>K833+Y833</f>
        <v>14980</v>
      </c>
      <c r="O833" s="27">
        <v>5490</v>
      </c>
      <c r="P833" s="37">
        <f t="shared" si="543"/>
        <v>195.68627450980392</v>
      </c>
      <c r="Q833" s="38">
        <f t="shared" si="544"/>
        <v>847.34250297164203</v>
      </c>
      <c r="R833" s="38">
        <f t="shared" si="545"/>
        <v>897.34250297164203</v>
      </c>
      <c r="S833" s="20">
        <v>3.1</v>
      </c>
      <c r="T833" s="67"/>
      <c r="U833" s="67">
        <v>7</v>
      </c>
      <c r="W833" s="23">
        <v>2400</v>
      </c>
      <c r="X833" s="23">
        <v>5990</v>
      </c>
      <c r="Y833">
        <v>9990</v>
      </c>
      <c r="Z833" s="23">
        <f t="shared" si="532"/>
        <v>2500</v>
      </c>
    </row>
    <row r="834" spans="1:26" hidden="1" x14ac:dyDescent="0.3">
      <c r="A834" s="162">
        <v>43666</v>
      </c>
      <c r="B834" s="163">
        <v>43673</v>
      </c>
      <c r="C834" s="164">
        <f t="shared" si="541"/>
        <v>7</v>
      </c>
      <c r="D834" s="165" t="s">
        <v>112</v>
      </c>
      <c r="E834" s="166" t="s">
        <v>22</v>
      </c>
      <c r="F834" s="167" t="str">
        <f>HYPERLINK("https://www.ckvt.cz/kempove-domky/chorvatsko/stredni-dalmacie/basko-polje/luxusni-klimatizovane-domky-1","Lux. KLIMATIZOVANÉ DOMKY")</f>
        <v>Lux. KLIMATIZOVANÉ DOMKY</v>
      </c>
      <c r="G834" s="166" t="s">
        <v>5</v>
      </c>
      <c r="H834" s="166" t="s">
        <v>116</v>
      </c>
      <c r="I834" s="166" t="s">
        <v>59</v>
      </c>
      <c r="J834" s="168">
        <f t="shared" si="542"/>
        <v>8.347245409015025E-2</v>
      </c>
      <c r="K834" s="169">
        <v>5490</v>
      </c>
      <c r="L834" s="70">
        <f>K834+W834</f>
        <v>7890</v>
      </c>
      <c r="M834" s="70">
        <f>K834+X834</f>
        <v>11480</v>
      </c>
      <c r="N834" s="87">
        <f>K834+Y834</f>
        <v>15480</v>
      </c>
      <c r="O834" s="27">
        <v>5990</v>
      </c>
      <c r="P834" s="37">
        <f t="shared" si="543"/>
        <v>215.29411764705881</v>
      </c>
      <c r="Q834" s="38">
        <f t="shared" si="544"/>
        <v>932.24656138563421</v>
      </c>
      <c r="R834" s="38">
        <f t="shared" si="545"/>
        <v>982.24656138563421</v>
      </c>
      <c r="S834" s="20">
        <v>3.2</v>
      </c>
      <c r="T834" s="67"/>
      <c r="U834" s="67">
        <v>3</v>
      </c>
      <c r="W834" s="23">
        <v>2400</v>
      </c>
      <c r="X834" s="23">
        <v>5990</v>
      </c>
      <c r="Y834">
        <v>9990</v>
      </c>
      <c r="Z834" s="23">
        <f t="shared" si="532"/>
        <v>2500</v>
      </c>
    </row>
    <row r="835" spans="1:26" x14ac:dyDescent="0.3">
      <c r="A835" s="156">
        <v>43666</v>
      </c>
      <c r="B835" s="51">
        <v>43673</v>
      </c>
      <c r="C835" s="33">
        <f t="shared" si="541"/>
        <v>7</v>
      </c>
      <c r="D835" s="64" t="s">
        <v>112</v>
      </c>
      <c r="E835" s="40" t="s">
        <v>23</v>
      </c>
      <c r="F835" s="154" t="str">
        <f t="shared" ref="F835:F841" si="546">HYPERLINK("https://www.ckvt.cz/apartmany/chorvatsko/stredni-dalmacie/promajna/pavilon-dukic-c-neptun-klub-promajna","Pavilony DUKIĆ C")</f>
        <v>Pavilony DUKIĆ C</v>
      </c>
      <c r="G835" s="40" t="s">
        <v>5</v>
      </c>
      <c r="H835" s="40" t="s">
        <v>116</v>
      </c>
      <c r="I835" s="40" t="s">
        <v>117</v>
      </c>
      <c r="J835" s="99">
        <f t="shared" si="542"/>
        <v>0.1669449081803005</v>
      </c>
      <c r="K835" s="210">
        <v>4990</v>
      </c>
      <c r="L835" s="34">
        <f t="shared" ref="L835:L879" si="547">K835+W835</f>
        <v>7390</v>
      </c>
      <c r="M835" s="34">
        <f t="shared" ref="M835:M869" si="548">K835+X835</f>
        <v>10980</v>
      </c>
      <c r="N835" s="52">
        <f t="shared" ref="N835:N869" si="549">K835+Y835</f>
        <v>14980</v>
      </c>
      <c r="O835" s="27">
        <v>5990</v>
      </c>
      <c r="P835" s="37">
        <f t="shared" si="543"/>
        <v>195.68627450980392</v>
      </c>
      <c r="Q835" s="38">
        <f t="shared" si="544"/>
        <v>847.34250297164203</v>
      </c>
      <c r="R835" s="38">
        <f t="shared" si="545"/>
        <v>897.34250297164203</v>
      </c>
      <c r="S835" s="20">
        <v>10.1</v>
      </c>
      <c r="T835" s="65"/>
      <c r="U835" s="65" t="s">
        <v>126</v>
      </c>
      <c r="W835" s="23">
        <v>2400</v>
      </c>
      <c r="X835" s="23">
        <v>5990</v>
      </c>
      <c r="Y835">
        <v>9990</v>
      </c>
    </row>
    <row r="836" spans="1:26" hidden="1" x14ac:dyDescent="0.3">
      <c r="A836" s="177">
        <v>43666</v>
      </c>
      <c r="B836" s="163">
        <v>43673</v>
      </c>
      <c r="C836" s="164">
        <f t="shared" si="541"/>
        <v>7</v>
      </c>
      <c r="D836" s="165" t="s">
        <v>112</v>
      </c>
      <c r="E836" s="166" t="s">
        <v>23</v>
      </c>
      <c r="F836" s="167" t="str">
        <f t="shared" si="546"/>
        <v>Pavilony DUKIĆ C</v>
      </c>
      <c r="G836" s="166" t="s">
        <v>5</v>
      </c>
      <c r="H836" s="166" t="s">
        <v>116</v>
      </c>
      <c r="I836" s="166" t="s">
        <v>66</v>
      </c>
      <c r="J836" s="168">
        <f t="shared" si="542"/>
        <v>0.1669449081803005</v>
      </c>
      <c r="K836" s="169">
        <v>4990</v>
      </c>
      <c r="L836" s="70">
        <f t="shared" si="547"/>
        <v>7390</v>
      </c>
      <c r="M836" s="70">
        <f t="shared" si="548"/>
        <v>10980</v>
      </c>
      <c r="N836" s="87">
        <f t="shared" si="549"/>
        <v>14980</v>
      </c>
      <c r="O836" s="27">
        <v>5990</v>
      </c>
      <c r="P836" s="37">
        <f t="shared" si="543"/>
        <v>195.68627450980392</v>
      </c>
      <c r="Q836" s="38">
        <f t="shared" si="544"/>
        <v>847.34250297164203</v>
      </c>
      <c r="R836" s="38">
        <f t="shared" si="545"/>
        <v>897.34250297164203</v>
      </c>
      <c r="S836" s="20">
        <v>10.1</v>
      </c>
      <c r="T836" s="67"/>
      <c r="U836" s="67">
        <v>0</v>
      </c>
      <c r="W836" s="23">
        <v>2400</v>
      </c>
      <c r="X836" s="23">
        <v>5990</v>
      </c>
      <c r="Y836">
        <v>9990</v>
      </c>
      <c r="Z836" s="23">
        <f t="shared" si="532"/>
        <v>2500</v>
      </c>
    </row>
    <row r="837" spans="1:26" hidden="1" x14ac:dyDescent="0.3">
      <c r="A837" s="177">
        <v>43666</v>
      </c>
      <c r="B837" s="163">
        <v>43673</v>
      </c>
      <c r="C837" s="164">
        <f t="shared" si="541"/>
        <v>7</v>
      </c>
      <c r="D837" s="165" t="s">
        <v>112</v>
      </c>
      <c r="E837" s="166" t="s">
        <v>23</v>
      </c>
      <c r="F837" s="167" t="str">
        <f t="shared" si="546"/>
        <v>Pavilony DUKIĆ C</v>
      </c>
      <c r="G837" s="166" t="s">
        <v>5</v>
      </c>
      <c r="H837" s="166" t="s">
        <v>116</v>
      </c>
      <c r="I837" s="166" t="s">
        <v>67</v>
      </c>
      <c r="J837" s="168">
        <f t="shared" si="542"/>
        <v>0.1669449081803005</v>
      </c>
      <c r="K837" s="169">
        <v>4990</v>
      </c>
      <c r="L837" s="70">
        <f t="shared" si="547"/>
        <v>7390</v>
      </c>
      <c r="M837" s="70">
        <f t="shared" si="548"/>
        <v>10980</v>
      </c>
      <c r="N837" s="87">
        <f t="shared" si="549"/>
        <v>14980</v>
      </c>
      <c r="O837" s="27">
        <v>5990</v>
      </c>
      <c r="P837" s="37">
        <f t="shared" si="543"/>
        <v>195.68627450980392</v>
      </c>
      <c r="Q837" s="38">
        <f t="shared" si="544"/>
        <v>847.34250297164203</v>
      </c>
      <c r="R837" s="38">
        <f t="shared" si="545"/>
        <v>897.34250297164203</v>
      </c>
      <c r="S837" s="20">
        <v>10.199999999999999</v>
      </c>
      <c r="T837" s="67"/>
      <c r="U837" s="67">
        <v>1</v>
      </c>
      <c r="W837" s="23">
        <v>2400</v>
      </c>
      <c r="X837" s="23">
        <v>5990</v>
      </c>
      <c r="Y837">
        <v>9990</v>
      </c>
      <c r="Z837" s="23">
        <f t="shared" si="532"/>
        <v>2500</v>
      </c>
    </row>
    <row r="838" spans="1:26" hidden="1" x14ac:dyDescent="0.3">
      <c r="A838" s="177">
        <v>43666</v>
      </c>
      <c r="B838" s="163">
        <v>43673</v>
      </c>
      <c r="C838" s="164">
        <f t="shared" si="541"/>
        <v>7</v>
      </c>
      <c r="D838" s="165" t="s">
        <v>112</v>
      </c>
      <c r="E838" s="166" t="s">
        <v>23</v>
      </c>
      <c r="F838" s="167" t="str">
        <f t="shared" si="546"/>
        <v>Pavilony DUKIĆ C</v>
      </c>
      <c r="G838" s="166" t="s">
        <v>5</v>
      </c>
      <c r="H838" s="166" t="s">
        <v>116</v>
      </c>
      <c r="I838" s="166" t="s">
        <v>60</v>
      </c>
      <c r="J838" s="168">
        <f t="shared" si="542"/>
        <v>0.2066772655007949</v>
      </c>
      <c r="K838" s="169">
        <v>4990</v>
      </c>
      <c r="L838" s="70">
        <f t="shared" si="547"/>
        <v>7390</v>
      </c>
      <c r="M838" s="70">
        <f t="shared" si="548"/>
        <v>10980</v>
      </c>
      <c r="N838" s="87">
        <f t="shared" si="549"/>
        <v>14980</v>
      </c>
      <c r="O838" s="27">
        <v>6290</v>
      </c>
      <c r="P838" s="37">
        <f t="shared" si="543"/>
        <v>195.68627450980392</v>
      </c>
      <c r="Q838" s="38">
        <f t="shared" si="544"/>
        <v>847.34250297164203</v>
      </c>
      <c r="R838" s="38">
        <f t="shared" si="545"/>
        <v>897.34250297164203</v>
      </c>
      <c r="S838" s="20">
        <v>10.3</v>
      </c>
      <c r="T838" s="67"/>
      <c r="U838" s="67">
        <v>1</v>
      </c>
      <c r="W838" s="23">
        <v>2400</v>
      </c>
      <c r="X838" s="23">
        <v>5990</v>
      </c>
      <c r="Y838">
        <v>9990</v>
      </c>
      <c r="Z838" s="23">
        <f t="shared" si="532"/>
        <v>2500</v>
      </c>
    </row>
    <row r="839" spans="1:26" hidden="1" x14ac:dyDescent="0.3">
      <c r="A839" s="177">
        <v>43666</v>
      </c>
      <c r="B839" s="163">
        <v>43673</v>
      </c>
      <c r="C839" s="164">
        <f t="shared" si="541"/>
        <v>7</v>
      </c>
      <c r="D839" s="165" t="s">
        <v>112</v>
      </c>
      <c r="E839" s="166" t="s">
        <v>23</v>
      </c>
      <c r="F839" s="167" t="str">
        <f t="shared" si="546"/>
        <v>Pavilony DUKIĆ C</v>
      </c>
      <c r="G839" s="166" t="s">
        <v>5</v>
      </c>
      <c r="H839" s="166" t="s">
        <v>116</v>
      </c>
      <c r="I839" s="166" t="s">
        <v>64</v>
      </c>
      <c r="J839" s="168">
        <f t="shared" si="542"/>
        <v>0.23112480739599384</v>
      </c>
      <c r="K839" s="169">
        <v>4990</v>
      </c>
      <c r="L839" s="70">
        <f t="shared" si="547"/>
        <v>7390</v>
      </c>
      <c r="M839" s="70">
        <f t="shared" si="548"/>
        <v>10980</v>
      </c>
      <c r="N839" s="87">
        <f t="shared" si="549"/>
        <v>14980</v>
      </c>
      <c r="O839" s="27">
        <v>6490</v>
      </c>
      <c r="P839" s="37">
        <f t="shared" si="543"/>
        <v>195.68627450980392</v>
      </c>
      <c r="Q839" s="38">
        <f t="shared" si="544"/>
        <v>847.34250297164203</v>
      </c>
      <c r="R839" s="38">
        <f t="shared" si="545"/>
        <v>897.34250297164203</v>
      </c>
      <c r="S839" s="20">
        <v>10.4</v>
      </c>
      <c r="T839" s="67"/>
      <c r="U839" s="67">
        <v>1</v>
      </c>
      <c r="W839" s="23">
        <v>2400</v>
      </c>
      <c r="X839" s="23">
        <v>5990</v>
      </c>
      <c r="Y839">
        <v>9990</v>
      </c>
      <c r="Z839" s="23">
        <f t="shared" si="532"/>
        <v>2500</v>
      </c>
    </row>
    <row r="840" spans="1:26" customFormat="1" hidden="1" x14ac:dyDescent="0.3">
      <c r="A840" s="178">
        <v>43666</v>
      </c>
      <c r="B840" s="171">
        <v>43673</v>
      </c>
      <c r="C840" s="172">
        <f t="shared" si="541"/>
        <v>7</v>
      </c>
      <c r="D840" s="173" t="s">
        <v>112</v>
      </c>
      <c r="E840" s="174" t="s">
        <v>23</v>
      </c>
      <c r="F840" s="175" t="str">
        <f t="shared" si="546"/>
        <v>Pavilony DUKIĆ C</v>
      </c>
      <c r="G840" s="174" t="s">
        <v>5</v>
      </c>
      <c r="H840" s="174" t="s">
        <v>116</v>
      </c>
      <c r="I840" s="174" t="s">
        <v>68</v>
      </c>
      <c r="J840" s="176">
        <f t="shared" si="542"/>
        <v>0.11782032400589104</v>
      </c>
      <c r="K840" s="212">
        <v>5990</v>
      </c>
      <c r="L840" s="79">
        <f t="shared" si="547"/>
        <v>8390</v>
      </c>
      <c r="M840" s="79">
        <f t="shared" si="548"/>
        <v>11980</v>
      </c>
      <c r="N840" s="88">
        <f t="shared" si="549"/>
        <v>15980</v>
      </c>
      <c r="O840" s="27">
        <v>6790</v>
      </c>
      <c r="P840" s="6">
        <f t="shared" si="543"/>
        <v>234.90196078431373</v>
      </c>
      <c r="Q840" s="7">
        <f t="shared" si="544"/>
        <v>1017.1506197996264</v>
      </c>
      <c r="R840" s="38">
        <f t="shared" si="545"/>
        <v>1067.1506197996264</v>
      </c>
      <c r="S840" s="20">
        <v>10.5</v>
      </c>
      <c r="T840" s="68"/>
      <c r="U840" s="68">
        <v>0</v>
      </c>
      <c r="W840">
        <v>2400</v>
      </c>
      <c r="X840" s="23">
        <v>5990</v>
      </c>
      <c r="Y840">
        <v>9990</v>
      </c>
      <c r="Z840" s="23">
        <f t="shared" si="532"/>
        <v>2500</v>
      </c>
    </row>
    <row r="841" spans="1:26" hidden="1" x14ac:dyDescent="0.3">
      <c r="A841" s="177">
        <v>43666</v>
      </c>
      <c r="B841" s="163">
        <v>43673</v>
      </c>
      <c r="C841" s="164">
        <f t="shared" si="541"/>
        <v>7</v>
      </c>
      <c r="D841" s="165" t="s">
        <v>112</v>
      </c>
      <c r="E841" s="166" t="s">
        <v>23</v>
      </c>
      <c r="F841" s="167" t="str">
        <f t="shared" si="546"/>
        <v>Pavilony DUKIĆ C</v>
      </c>
      <c r="G841" s="166" t="s">
        <v>5</v>
      </c>
      <c r="H841" s="166" t="s">
        <v>116</v>
      </c>
      <c r="I841" s="166" t="s">
        <v>65</v>
      </c>
      <c r="J841" s="168">
        <f t="shared" si="542"/>
        <v>0.10973936899862824</v>
      </c>
      <c r="K841" s="169">
        <v>6490</v>
      </c>
      <c r="L841" s="70">
        <f t="shared" si="547"/>
        <v>8890</v>
      </c>
      <c r="M841" s="70">
        <f t="shared" si="548"/>
        <v>12480</v>
      </c>
      <c r="N841" s="87">
        <f t="shared" si="549"/>
        <v>16480</v>
      </c>
      <c r="O841" s="27">
        <v>7290</v>
      </c>
      <c r="P841" s="37">
        <f t="shared" si="543"/>
        <v>254.50980392156862</v>
      </c>
      <c r="Q841" s="38">
        <f t="shared" si="544"/>
        <v>1102.0546782136187</v>
      </c>
      <c r="R841" s="38">
        <f t="shared" si="545"/>
        <v>1152.0546782136187</v>
      </c>
      <c r="S841" s="20">
        <v>10.6</v>
      </c>
      <c r="T841" s="67"/>
      <c r="U841" s="67">
        <v>2</v>
      </c>
      <c r="W841" s="23">
        <v>2400</v>
      </c>
      <c r="X841" s="23">
        <v>5990</v>
      </c>
      <c r="Y841">
        <v>9990</v>
      </c>
      <c r="Z841" s="23">
        <f t="shared" si="532"/>
        <v>2500</v>
      </c>
    </row>
    <row r="842" spans="1:26" x14ac:dyDescent="0.3">
      <c r="A842" s="94">
        <v>43666</v>
      </c>
      <c r="B842" s="51">
        <v>43673</v>
      </c>
      <c r="C842" s="33">
        <f>B842-A842</f>
        <v>7</v>
      </c>
      <c r="D842" s="64" t="s">
        <v>112</v>
      </c>
      <c r="E842" s="40" t="s">
        <v>19</v>
      </c>
      <c r="F842" s="154" t="str">
        <f>HYPERLINK("https://www.ckvt.cz/apartmany/chorvatsko/stredni-dalmacie/brist/vila-marko","Vila MARKO")</f>
        <v>Vila MARKO</v>
      </c>
      <c r="G842" s="40" t="s">
        <v>5</v>
      </c>
      <c r="H842" s="40" t="s">
        <v>116</v>
      </c>
      <c r="I842" s="40" t="s">
        <v>117</v>
      </c>
      <c r="J842" s="99">
        <f>1-(K842/O842)</f>
        <v>0.21459227467811159</v>
      </c>
      <c r="K842" s="210">
        <v>5490</v>
      </c>
      <c r="L842" s="34">
        <f>K842+W842</f>
        <v>7890</v>
      </c>
      <c r="M842" s="34">
        <f>K842+X842</f>
        <v>11480</v>
      </c>
      <c r="N842" s="52">
        <f>K842+Y842</f>
        <v>15480</v>
      </c>
      <c r="O842" s="27">
        <v>6990</v>
      </c>
      <c r="P842" s="37">
        <f>K842/25.5</f>
        <v>215.29411764705881</v>
      </c>
      <c r="Q842" s="38">
        <f>K842/5.889</f>
        <v>932.24656138563421</v>
      </c>
      <c r="R842" s="38">
        <f>(C842+1)*6.25+Q842</f>
        <v>982.24656138563421</v>
      </c>
      <c r="S842" s="18">
        <v>22.1</v>
      </c>
      <c r="T842" s="194" t="s">
        <v>126</v>
      </c>
      <c r="U842" s="215" t="s">
        <v>126</v>
      </c>
      <c r="V842" s="192"/>
      <c r="W842" s="23">
        <v>2400</v>
      </c>
      <c r="X842" s="23">
        <v>5990</v>
      </c>
      <c r="Y842">
        <v>9990</v>
      </c>
    </row>
    <row r="843" spans="1:26" hidden="1" x14ac:dyDescent="0.3">
      <c r="A843" s="162">
        <v>43666</v>
      </c>
      <c r="B843" s="163">
        <v>43673</v>
      </c>
      <c r="C843" s="164">
        <f>B843-A843</f>
        <v>7</v>
      </c>
      <c r="D843" s="165" t="s">
        <v>112</v>
      </c>
      <c r="E843" s="166" t="s">
        <v>19</v>
      </c>
      <c r="F843" s="167" t="str">
        <f>HYPERLINK("https://www.ckvt.cz/apartmany/chorvatsko/stredni-dalmacie/brist/vila-marko","Vila MARKO")</f>
        <v>Vila MARKO</v>
      </c>
      <c r="G843" s="166" t="s">
        <v>5</v>
      </c>
      <c r="H843" s="166" t="s">
        <v>116</v>
      </c>
      <c r="I843" s="166" t="s">
        <v>37</v>
      </c>
      <c r="J843" s="168">
        <f>1-(K843/O843)</f>
        <v>0.21459227467811159</v>
      </c>
      <c r="K843" s="169">
        <v>5490</v>
      </c>
      <c r="L843" s="70">
        <f>K843+W843</f>
        <v>7890</v>
      </c>
      <c r="M843" s="70">
        <f>K843+X843</f>
        <v>11480</v>
      </c>
      <c r="N843" s="87">
        <f>K843+Y843</f>
        <v>15480</v>
      </c>
      <c r="O843" s="27">
        <v>6990</v>
      </c>
      <c r="P843" s="37">
        <f>K843/25.5</f>
        <v>215.29411764705881</v>
      </c>
      <c r="Q843" s="38">
        <f>K843/5.889</f>
        <v>932.24656138563421</v>
      </c>
      <c r="R843" s="38">
        <f>(C843+1)*6.25+Q843</f>
        <v>982.24656138563421</v>
      </c>
      <c r="S843" s="18">
        <v>22.1</v>
      </c>
      <c r="T843" s="193">
        <v>4</v>
      </c>
      <c r="U843" s="216">
        <v>1</v>
      </c>
      <c r="W843" s="23">
        <v>2400</v>
      </c>
      <c r="X843" s="23">
        <v>5990</v>
      </c>
      <c r="Y843">
        <v>9990</v>
      </c>
      <c r="Z843" s="23">
        <f t="shared" si="532"/>
        <v>2500</v>
      </c>
    </row>
    <row r="844" spans="1:26" hidden="1" x14ac:dyDescent="0.3">
      <c r="A844" s="162">
        <v>43666</v>
      </c>
      <c r="B844" s="163">
        <v>43673</v>
      </c>
      <c r="C844" s="164">
        <f>B844-A844</f>
        <v>7</v>
      </c>
      <c r="D844" s="165" t="s">
        <v>112</v>
      </c>
      <c r="E844" s="166" t="s">
        <v>19</v>
      </c>
      <c r="F844" s="167" t="str">
        <f>HYPERLINK("https://www.ckvt.cz/apartmany/chorvatsko/stredni-dalmacie/brist/vila-marko","Vila MARKO")</f>
        <v>Vila MARKO</v>
      </c>
      <c r="G844" s="166" t="s">
        <v>5</v>
      </c>
      <c r="H844" s="166" t="s">
        <v>116</v>
      </c>
      <c r="I844" s="166" t="s">
        <v>39</v>
      </c>
      <c r="J844" s="168">
        <f>1-(K844/O844)</f>
        <v>0.21459227467811159</v>
      </c>
      <c r="K844" s="169">
        <v>5490</v>
      </c>
      <c r="L844" s="70">
        <f>K844+W844</f>
        <v>7890</v>
      </c>
      <c r="M844" s="70">
        <f>K844+X844</f>
        <v>11480</v>
      </c>
      <c r="N844" s="87">
        <f>K844+Y844</f>
        <v>15480</v>
      </c>
      <c r="O844" s="27">
        <v>6990</v>
      </c>
      <c r="P844" s="37">
        <f>K844/25.5</f>
        <v>215.29411764705881</v>
      </c>
      <c r="Q844" s="38">
        <f>K844/5.889</f>
        <v>932.24656138563421</v>
      </c>
      <c r="R844" s="38">
        <f>(C844+1)*6.25+Q844</f>
        <v>982.24656138563421</v>
      </c>
      <c r="S844" s="18">
        <v>22.2</v>
      </c>
      <c r="T844" s="193">
        <v>3</v>
      </c>
      <c r="U844" s="216">
        <v>1</v>
      </c>
      <c r="W844" s="23">
        <v>2400</v>
      </c>
      <c r="X844" s="23">
        <v>5990</v>
      </c>
      <c r="Y844">
        <v>9990</v>
      </c>
      <c r="Z844" s="23">
        <f t="shared" si="532"/>
        <v>2500</v>
      </c>
    </row>
    <row r="845" spans="1:26" hidden="1" x14ac:dyDescent="0.3">
      <c r="A845" s="162">
        <v>43666</v>
      </c>
      <c r="B845" s="163">
        <v>43673</v>
      </c>
      <c r="C845" s="164">
        <f>B845-A845</f>
        <v>7</v>
      </c>
      <c r="D845" s="165" t="s">
        <v>112</v>
      </c>
      <c r="E845" s="166" t="s">
        <v>19</v>
      </c>
      <c r="F845" s="167" t="str">
        <f>HYPERLINK("https://www.ckvt.cz/apartmany/chorvatsko/stredni-dalmacie/brist/vila-marko","Vila MARKO")</f>
        <v>Vila MARKO</v>
      </c>
      <c r="G845" s="166" t="s">
        <v>5</v>
      </c>
      <c r="H845" s="166" t="s">
        <v>116</v>
      </c>
      <c r="I845" s="166" t="s">
        <v>38</v>
      </c>
      <c r="J845" s="168">
        <f>1-(K845/O845)</f>
        <v>0.17832647462277096</v>
      </c>
      <c r="K845" s="169">
        <v>5990</v>
      </c>
      <c r="L845" s="70">
        <f>K845+W845</f>
        <v>8390</v>
      </c>
      <c r="M845" s="70">
        <f>K845+X845</f>
        <v>11980</v>
      </c>
      <c r="N845" s="87">
        <f>K845+Y845</f>
        <v>15980</v>
      </c>
      <c r="O845" s="27">
        <v>7290</v>
      </c>
      <c r="P845" s="37">
        <f>K845/25.5</f>
        <v>234.90196078431373</v>
      </c>
      <c r="Q845" s="38">
        <f>K845/5.889</f>
        <v>1017.1506197996264</v>
      </c>
      <c r="R845" s="38">
        <f>(C845+1)*6.25+Q845</f>
        <v>1067.1506197996264</v>
      </c>
      <c r="S845" s="18">
        <v>22.3</v>
      </c>
      <c r="T845" s="193">
        <v>3</v>
      </c>
      <c r="U845" s="216">
        <v>1</v>
      </c>
      <c r="W845" s="23">
        <v>2400</v>
      </c>
      <c r="X845" s="23">
        <v>5990</v>
      </c>
      <c r="Y845">
        <v>9990</v>
      </c>
      <c r="Z845" s="23">
        <f t="shared" si="532"/>
        <v>2500</v>
      </c>
    </row>
    <row r="846" spans="1:26" customFormat="1" hidden="1" x14ac:dyDescent="0.3">
      <c r="A846" s="157">
        <v>43666</v>
      </c>
      <c r="B846" s="4">
        <v>43673</v>
      </c>
      <c r="C846" s="2">
        <f t="shared" si="541"/>
        <v>7</v>
      </c>
      <c r="D846" s="92" t="s">
        <v>112</v>
      </c>
      <c r="E846" s="1" t="s">
        <v>20</v>
      </c>
      <c r="F846" s="155" t="str">
        <f>HYPERLINK("https://www.ckvt.cz/apartmany/chorvatsko/stredni-dalmacie/gradac/apartmany-herceg","Apartmány HERCEG")</f>
        <v>Apartmány HERCEG</v>
      </c>
      <c r="G846" s="1" t="s">
        <v>5</v>
      </c>
      <c r="H846" s="1" t="s">
        <v>116</v>
      </c>
      <c r="I846" s="40" t="s">
        <v>117</v>
      </c>
      <c r="J846" s="100">
        <f t="shared" si="542"/>
        <v>7.7041602465331316E-2</v>
      </c>
      <c r="K846" s="209">
        <v>5990</v>
      </c>
      <c r="L846" s="11">
        <f t="shared" si="547"/>
        <v>8390</v>
      </c>
      <c r="M846" s="11">
        <f t="shared" si="548"/>
        <v>11980</v>
      </c>
      <c r="N846" s="17">
        <f t="shared" si="549"/>
        <v>15980</v>
      </c>
      <c r="O846" s="3">
        <v>6490</v>
      </c>
      <c r="P846" s="6">
        <f t="shared" si="543"/>
        <v>234.90196078431373</v>
      </c>
      <c r="Q846" s="7">
        <f t="shared" si="544"/>
        <v>1017.1506197996264</v>
      </c>
      <c r="R846" s="38">
        <f t="shared" si="545"/>
        <v>1067.1506197996264</v>
      </c>
      <c r="S846" s="20">
        <v>9.1</v>
      </c>
      <c r="T846" s="65"/>
      <c r="U846" s="65">
        <v>0</v>
      </c>
      <c r="W846">
        <v>2400</v>
      </c>
      <c r="X846" s="23">
        <v>5990</v>
      </c>
      <c r="Y846">
        <v>9990</v>
      </c>
      <c r="Z846" s="23">
        <f t="shared" si="532"/>
        <v>2500</v>
      </c>
    </row>
    <row r="847" spans="1:26" customFormat="1" hidden="1" x14ac:dyDescent="0.3">
      <c r="A847" s="178">
        <v>43666</v>
      </c>
      <c r="B847" s="171">
        <v>43673</v>
      </c>
      <c r="C847" s="172">
        <f t="shared" si="541"/>
        <v>7</v>
      </c>
      <c r="D847" s="173" t="s">
        <v>112</v>
      </c>
      <c r="E847" s="174" t="s">
        <v>20</v>
      </c>
      <c r="F847" s="175" t="str">
        <f>HYPERLINK("https://www.ckvt.cz/apartmany/chorvatsko/stredni-dalmacie/gradac/apartmany-herceg","Apartmány HERCEG")</f>
        <v>Apartmány HERCEG</v>
      </c>
      <c r="G847" s="174" t="s">
        <v>5</v>
      </c>
      <c r="H847" s="174" t="s">
        <v>116</v>
      </c>
      <c r="I847" s="174" t="s">
        <v>92</v>
      </c>
      <c r="J847" s="176">
        <f t="shared" si="542"/>
        <v>7.1530758226037161E-2</v>
      </c>
      <c r="K847" s="212">
        <v>6490</v>
      </c>
      <c r="L847" s="79">
        <f t="shared" si="547"/>
        <v>8890</v>
      </c>
      <c r="M847" s="79">
        <f t="shared" si="548"/>
        <v>12480</v>
      </c>
      <c r="N847" s="88">
        <f t="shared" si="549"/>
        <v>16480</v>
      </c>
      <c r="O847" s="3">
        <v>6990</v>
      </c>
      <c r="P847" s="6">
        <f t="shared" si="543"/>
        <v>254.50980392156862</v>
      </c>
      <c r="Q847" s="7">
        <f t="shared" si="544"/>
        <v>1102.0546782136187</v>
      </c>
      <c r="R847" s="38">
        <f t="shared" si="545"/>
        <v>1152.0546782136187</v>
      </c>
      <c r="S847" s="20">
        <v>9.1</v>
      </c>
      <c r="T847" s="68"/>
      <c r="U847" s="68">
        <v>0</v>
      </c>
      <c r="W847">
        <v>2400</v>
      </c>
      <c r="X847" s="23">
        <v>5990</v>
      </c>
      <c r="Y847">
        <v>9990</v>
      </c>
      <c r="Z847" s="23">
        <f t="shared" si="532"/>
        <v>2500</v>
      </c>
    </row>
    <row r="848" spans="1:26" hidden="1" x14ac:dyDescent="0.3">
      <c r="A848" s="177">
        <v>43666</v>
      </c>
      <c r="B848" s="163">
        <v>43673</v>
      </c>
      <c r="C848" s="164">
        <f t="shared" si="541"/>
        <v>7</v>
      </c>
      <c r="D848" s="165" t="s">
        <v>112</v>
      </c>
      <c r="E848" s="166" t="s">
        <v>20</v>
      </c>
      <c r="F848" s="167" t="str">
        <f>HYPERLINK("https://www.ckvt.cz/apartmany/chorvatsko/stredni-dalmacie/gradac/apartmany-herceg","Apartmány HERCEG")</f>
        <v>Apartmány HERCEG</v>
      </c>
      <c r="G848" s="166" t="s">
        <v>5</v>
      </c>
      <c r="H848" s="166" t="s">
        <v>116</v>
      </c>
      <c r="I848" s="166" t="s">
        <v>93</v>
      </c>
      <c r="J848" s="168">
        <f t="shared" si="542"/>
        <v>7.1530758226037161E-2</v>
      </c>
      <c r="K848" s="169">
        <v>6490</v>
      </c>
      <c r="L848" s="70">
        <f t="shared" si="547"/>
        <v>8890</v>
      </c>
      <c r="M848" s="70">
        <f t="shared" si="548"/>
        <v>12480</v>
      </c>
      <c r="N848" s="87">
        <f t="shared" si="549"/>
        <v>16480</v>
      </c>
      <c r="O848" s="27">
        <v>6990</v>
      </c>
      <c r="P848" s="37">
        <f t="shared" si="543"/>
        <v>254.50980392156862</v>
      </c>
      <c r="Q848" s="38">
        <f t="shared" si="544"/>
        <v>1102.0546782136187</v>
      </c>
      <c r="R848" s="38">
        <f t="shared" si="545"/>
        <v>1152.0546782136187</v>
      </c>
      <c r="S848" s="20">
        <v>9.1999999999999993</v>
      </c>
      <c r="T848" s="67"/>
      <c r="U848" s="67">
        <v>0</v>
      </c>
      <c r="W848" s="23">
        <v>2400</v>
      </c>
      <c r="X848" s="23">
        <v>5990</v>
      </c>
      <c r="Y848">
        <v>9990</v>
      </c>
      <c r="Z848" s="23">
        <f t="shared" si="532"/>
        <v>2500</v>
      </c>
    </row>
    <row r="849" spans="1:26" customFormat="1" hidden="1" x14ac:dyDescent="0.3">
      <c r="A849" s="178">
        <v>43666</v>
      </c>
      <c r="B849" s="171">
        <v>43673</v>
      </c>
      <c r="C849" s="172">
        <f t="shared" si="541"/>
        <v>7</v>
      </c>
      <c r="D849" s="173" t="s">
        <v>112</v>
      </c>
      <c r="E849" s="174" t="s">
        <v>20</v>
      </c>
      <c r="F849" s="175" t="str">
        <f>HYPERLINK("https://www.ckvt.cz/apartmany/chorvatsko/stredni-dalmacie/gradac/apartmany-herceg","Apartmány HERCEG")</f>
        <v>Apartmány HERCEG</v>
      </c>
      <c r="G849" s="174" t="s">
        <v>5</v>
      </c>
      <c r="H849" s="174" t="s">
        <v>116</v>
      </c>
      <c r="I849" s="174" t="s">
        <v>94</v>
      </c>
      <c r="J849" s="176">
        <f t="shared" si="542"/>
        <v>7.7041602465331316E-2</v>
      </c>
      <c r="K849" s="212">
        <v>5990</v>
      </c>
      <c r="L849" s="79">
        <f t="shared" si="547"/>
        <v>8390</v>
      </c>
      <c r="M849" s="79">
        <f t="shared" si="548"/>
        <v>11980</v>
      </c>
      <c r="N849" s="88">
        <f t="shared" si="549"/>
        <v>15980</v>
      </c>
      <c r="O849" s="3">
        <v>6490</v>
      </c>
      <c r="P849" s="6">
        <f t="shared" si="543"/>
        <v>234.90196078431373</v>
      </c>
      <c r="Q849" s="7">
        <f t="shared" si="544"/>
        <v>1017.1506197996264</v>
      </c>
      <c r="R849" s="38">
        <f t="shared" si="545"/>
        <v>1067.1506197996264</v>
      </c>
      <c r="S849" s="20">
        <v>9.3000000000000007</v>
      </c>
      <c r="T849" s="68"/>
      <c r="U849" s="68">
        <v>0</v>
      </c>
      <c r="W849">
        <v>2400</v>
      </c>
      <c r="X849" s="23">
        <v>5990</v>
      </c>
      <c r="Y849">
        <v>9990</v>
      </c>
      <c r="Z849" s="23">
        <f t="shared" si="532"/>
        <v>2500</v>
      </c>
    </row>
    <row r="850" spans="1:26" x14ac:dyDescent="0.3">
      <c r="A850" s="94">
        <v>43666</v>
      </c>
      <c r="B850" s="51">
        <v>43673</v>
      </c>
      <c r="C850" s="33">
        <f t="shared" ref="C850:C879" si="550">B850-A850</f>
        <v>7</v>
      </c>
      <c r="D850" s="64" t="s">
        <v>112</v>
      </c>
      <c r="E850" s="40" t="s">
        <v>26</v>
      </c>
      <c r="F850" s="154" t="str">
        <f>HYPERLINK("https://www.ckvt.cz/apartmany/chorvatsko/stredni-dalmacie/drvenik/depandance-triton","Aparthotel TRITON")</f>
        <v>Aparthotel TRITON</v>
      </c>
      <c r="G850" s="40" t="s">
        <v>28</v>
      </c>
      <c r="H850" s="40" t="s">
        <v>116</v>
      </c>
      <c r="I850" s="40" t="s">
        <v>117</v>
      </c>
      <c r="J850" s="99">
        <f t="shared" ref="J850:J879" si="551">1-(K850/O850)</f>
        <v>0.25031289111389232</v>
      </c>
      <c r="K850" s="210">
        <v>5990</v>
      </c>
      <c r="L850" s="34">
        <f t="shared" si="547"/>
        <v>8390</v>
      </c>
      <c r="M850" s="34">
        <f t="shared" si="548"/>
        <v>11980</v>
      </c>
      <c r="N850" s="52">
        <f t="shared" si="549"/>
        <v>15980</v>
      </c>
      <c r="O850" s="27">
        <v>7990</v>
      </c>
      <c r="P850" s="37">
        <f t="shared" ref="P850:P879" si="552">K850/25.5</f>
        <v>234.90196078431373</v>
      </c>
      <c r="Q850" s="38">
        <f t="shared" ref="Q850:Q879" si="553">K850/5.889</f>
        <v>1017.1506197996264</v>
      </c>
      <c r="R850" s="38">
        <f t="shared" ref="R850:R879" si="554">(C850+1)*6.25+Q850</f>
        <v>1067.1506197996264</v>
      </c>
      <c r="S850" s="18">
        <v>11.1</v>
      </c>
      <c r="T850" s="65"/>
      <c r="U850" s="65" t="s">
        <v>126</v>
      </c>
      <c r="W850" s="23">
        <v>2400</v>
      </c>
      <c r="X850" s="23">
        <v>5990</v>
      </c>
      <c r="Y850">
        <v>9990</v>
      </c>
    </row>
    <row r="851" spans="1:26" hidden="1" x14ac:dyDescent="0.3">
      <c r="A851" s="162">
        <v>43666</v>
      </c>
      <c r="B851" s="163">
        <v>43673</v>
      </c>
      <c r="C851" s="164">
        <f t="shared" si="550"/>
        <v>7</v>
      </c>
      <c r="D851" s="165" t="s">
        <v>112</v>
      </c>
      <c r="E851" s="166" t="s">
        <v>26</v>
      </c>
      <c r="F851" s="167" t="str">
        <f>HYPERLINK("https://www.ckvt.cz/apartmany/chorvatsko/stredni-dalmacie/drvenik/depandance-triton","Aparthotel TRITON")</f>
        <v>Aparthotel TRITON</v>
      </c>
      <c r="G851" s="166" t="s">
        <v>28</v>
      </c>
      <c r="H851" s="166" t="s">
        <v>116</v>
      </c>
      <c r="I851" s="166" t="s">
        <v>79</v>
      </c>
      <c r="J851" s="168">
        <f t="shared" si="551"/>
        <v>0.25031289111389232</v>
      </c>
      <c r="K851" s="169">
        <v>5990</v>
      </c>
      <c r="L851" s="70">
        <f t="shared" si="547"/>
        <v>8390</v>
      </c>
      <c r="M851" s="70">
        <f t="shared" si="548"/>
        <v>11980</v>
      </c>
      <c r="N851" s="87">
        <f t="shared" si="549"/>
        <v>15980</v>
      </c>
      <c r="O851" s="27">
        <v>7990</v>
      </c>
      <c r="P851" s="37">
        <f t="shared" si="552"/>
        <v>234.90196078431373</v>
      </c>
      <c r="Q851" s="38">
        <f t="shared" si="553"/>
        <v>1017.1506197996264</v>
      </c>
      <c r="R851" s="38">
        <f t="shared" si="554"/>
        <v>1067.1506197996264</v>
      </c>
      <c r="S851" s="18">
        <v>11.1</v>
      </c>
      <c r="U851" s="67">
        <v>0</v>
      </c>
      <c r="W851" s="23">
        <v>2400</v>
      </c>
      <c r="X851" s="23">
        <v>5990</v>
      </c>
      <c r="Y851">
        <v>9990</v>
      </c>
      <c r="Z851" s="23">
        <f t="shared" si="532"/>
        <v>2500</v>
      </c>
    </row>
    <row r="852" spans="1:26" customFormat="1" hidden="1" x14ac:dyDescent="0.3">
      <c r="A852" s="170">
        <v>43666</v>
      </c>
      <c r="B852" s="171">
        <v>43673</v>
      </c>
      <c r="C852" s="172">
        <f t="shared" si="550"/>
        <v>7</v>
      </c>
      <c r="D852" s="173" t="s">
        <v>112</v>
      </c>
      <c r="E852" s="174" t="s">
        <v>26</v>
      </c>
      <c r="F852" s="175" t="str">
        <f>HYPERLINK("https://www.ckvt.cz/apartmany/chorvatsko/stredni-dalmacie/drvenik/depandance-triton","Aparthotel TRITON")</f>
        <v>Aparthotel TRITON</v>
      </c>
      <c r="G852" s="174" t="s">
        <v>28</v>
      </c>
      <c r="H852" s="174" t="s">
        <v>116</v>
      </c>
      <c r="I852" s="174" t="s">
        <v>80</v>
      </c>
      <c r="J852" s="176">
        <f t="shared" si="551"/>
        <v>0.29446407538280328</v>
      </c>
      <c r="K852" s="212">
        <v>5990</v>
      </c>
      <c r="L852" s="79">
        <f t="shared" si="547"/>
        <v>8390</v>
      </c>
      <c r="M852" s="79">
        <f t="shared" si="548"/>
        <v>11980</v>
      </c>
      <c r="N852" s="88">
        <f t="shared" si="549"/>
        <v>15980</v>
      </c>
      <c r="O852" s="3">
        <v>8490</v>
      </c>
      <c r="P852" s="6">
        <f t="shared" si="552"/>
        <v>234.90196078431373</v>
      </c>
      <c r="Q852" s="7">
        <f t="shared" si="553"/>
        <v>1017.1506197996264</v>
      </c>
      <c r="R852" s="38">
        <f t="shared" si="554"/>
        <v>1067.1506197996264</v>
      </c>
      <c r="S852" s="18">
        <v>11.2</v>
      </c>
      <c r="T852" s="69"/>
      <c r="U852" s="68">
        <v>0</v>
      </c>
      <c r="W852">
        <v>2400</v>
      </c>
      <c r="X852" s="23">
        <v>5990</v>
      </c>
      <c r="Y852">
        <v>9990</v>
      </c>
      <c r="Z852" s="23">
        <f t="shared" si="532"/>
        <v>2500</v>
      </c>
    </row>
    <row r="853" spans="1:26" customFormat="1" hidden="1" x14ac:dyDescent="0.3">
      <c r="A853" s="170">
        <v>43666</v>
      </c>
      <c r="B853" s="171">
        <v>43673</v>
      </c>
      <c r="C853" s="172">
        <f t="shared" si="550"/>
        <v>7</v>
      </c>
      <c r="D853" s="173" t="s">
        <v>112</v>
      </c>
      <c r="E853" s="174" t="s">
        <v>26</v>
      </c>
      <c r="F853" s="175" t="str">
        <f>HYPERLINK("https://www.ckvt.cz/apartmany/chorvatsko/stredni-dalmacie/drvenik/depandance-triton","Aparthotel TRITON")</f>
        <v>Aparthotel TRITON</v>
      </c>
      <c r="G853" s="174" t="s">
        <v>28</v>
      </c>
      <c r="H853" s="174" t="s">
        <v>116</v>
      </c>
      <c r="I853" s="166" t="s">
        <v>83</v>
      </c>
      <c r="J853" s="176">
        <f t="shared" si="551"/>
        <v>0.33370411568409342</v>
      </c>
      <c r="K853" s="212">
        <v>5990</v>
      </c>
      <c r="L853" s="79">
        <f t="shared" si="547"/>
        <v>8390</v>
      </c>
      <c r="M853" s="79">
        <f t="shared" si="548"/>
        <v>11980</v>
      </c>
      <c r="N853" s="88">
        <f t="shared" si="549"/>
        <v>15980</v>
      </c>
      <c r="O853" s="3">
        <v>8990</v>
      </c>
      <c r="P853" s="6">
        <f t="shared" si="552"/>
        <v>234.90196078431373</v>
      </c>
      <c r="Q853" s="7">
        <f t="shared" si="553"/>
        <v>1017.1506197996264</v>
      </c>
      <c r="R853" s="38">
        <f t="shared" si="554"/>
        <v>1067.1506197996264</v>
      </c>
      <c r="S853" s="18">
        <v>11.3</v>
      </c>
      <c r="T853" s="69"/>
      <c r="U853" s="68">
        <v>2</v>
      </c>
      <c r="W853">
        <v>2400</v>
      </c>
      <c r="X853" s="23">
        <v>5990</v>
      </c>
      <c r="Y853">
        <v>9990</v>
      </c>
      <c r="Z853" s="23">
        <f t="shared" si="532"/>
        <v>2500</v>
      </c>
    </row>
    <row r="854" spans="1:26" x14ac:dyDescent="0.3">
      <c r="A854" s="94">
        <v>43666</v>
      </c>
      <c r="B854" s="51">
        <v>43673</v>
      </c>
      <c r="C854" s="33">
        <f>B854-A854</f>
        <v>7</v>
      </c>
      <c r="D854" s="64" t="s">
        <v>112</v>
      </c>
      <c r="E854" s="40" t="s">
        <v>12</v>
      </c>
      <c r="F854" s="154" t="str">
        <f>HYPERLINK("https://www.ckvt.cz/hotely/chorvatsko/kvarner/crikvenica/pavilony-kacjak","Pavilony KAČJAK")</f>
        <v>Pavilony KAČJAK</v>
      </c>
      <c r="G854" s="40" t="s">
        <v>29</v>
      </c>
      <c r="H854" s="40" t="s">
        <v>136</v>
      </c>
      <c r="I854" s="40" t="s">
        <v>117</v>
      </c>
      <c r="J854" s="99">
        <f>1-(K854/O854)</f>
        <v>0.16270337922403</v>
      </c>
      <c r="K854" s="210">
        <v>6690</v>
      </c>
      <c r="L854" s="34">
        <f>K854+W854</f>
        <v>9090</v>
      </c>
      <c r="M854" s="49" t="s">
        <v>99</v>
      </c>
      <c r="N854" s="50" t="s">
        <v>99</v>
      </c>
      <c r="O854" s="27">
        <v>7990</v>
      </c>
      <c r="P854" s="37">
        <f>K854/25.5</f>
        <v>262.35294117647061</v>
      </c>
      <c r="Q854" s="38">
        <f>K854/5.889</f>
        <v>1136.0163015792155</v>
      </c>
      <c r="R854" s="38">
        <f>(C854+1)*6.25+Q854</f>
        <v>1186.0163015792155</v>
      </c>
      <c r="S854" s="18">
        <v>15.1</v>
      </c>
      <c r="T854" s="65"/>
      <c r="U854" s="65" t="s">
        <v>126</v>
      </c>
      <c r="W854" s="23">
        <v>2400</v>
      </c>
      <c r="X854" s="23" t="s">
        <v>99</v>
      </c>
      <c r="Y854" s="23" t="s">
        <v>99</v>
      </c>
    </row>
    <row r="855" spans="1:26" hidden="1" x14ac:dyDescent="0.3">
      <c r="A855" s="162">
        <v>43666</v>
      </c>
      <c r="B855" s="163">
        <v>43673</v>
      </c>
      <c r="C855" s="164">
        <f>B855-A855</f>
        <v>7</v>
      </c>
      <c r="D855" s="165" t="s">
        <v>112</v>
      </c>
      <c r="E855" s="166" t="s">
        <v>12</v>
      </c>
      <c r="F855" s="167" t="str">
        <f>HYPERLINK("https://www.ckvt.cz/hotely/chorvatsko/kvarner/crikvenica/pavilony-kacjak","Pavilony KAČJAK")</f>
        <v>Pavilony KAČJAK</v>
      </c>
      <c r="G855" s="166" t="s">
        <v>29</v>
      </c>
      <c r="H855" s="166" t="s">
        <v>136</v>
      </c>
      <c r="I855" s="166" t="s">
        <v>32</v>
      </c>
      <c r="J855" s="168">
        <f>1-(K855/O855)</f>
        <v>0.16270337922403</v>
      </c>
      <c r="K855" s="169">
        <v>6690</v>
      </c>
      <c r="L855" s="70">
        <f>K855+W855</f>
        <v>9090</v>
      </c>
      <c r="M855" s="85" t="s">
        <v>99</v>
      </c>
      <c r="N855" s="86" t="s">
        <v>99</v>
      </c>
      <c r="O855" s="27">
        <v>7990</v>
      </c>
      <c r="P855" s="37">
        <f>K855/25.5</f>
        <v>262.35294117647061</v>
      </c>
      <c r="Q855" s="38">
        <f>K855/5.889</f>
        <v>1136.0163015792155</v>
      </c>
      <c r="R855" s="38">
        <f>(C855+1)*6.25+Q855</f>
        <v>1186.0163015792155</v>
      </c>
      <c r="S855" s="18">
        <v>15.1</v>
      </c>
      <c r="U855" s="67">
        <v>13</v>
      </c>
      <c r="V855" s="23">
        <v>6700</v>
      </c>
      <c r="W855" s="23">
        <v>2400</v>
      </c>
      <c r="X855" s="23" t="s">
        <v>99</v>
      </c>
      <c r="Y855" s="23" t="s">
        <v>99</v>
      </c>
      <c r="Z855" s="23">
        <f t="shared" si="532"/>
        <v>2500</v>
      </c>
    </row>
    <row r="856" spans="1:26" customFormat="1" x14ac:dyDescent="0.3">
      <c r="A856" s="95">
        <v>43666</v>
      </c>
      <c r="B856" s="4">
        <v>43673</v>
      </c>
      <c r="C856" s="2">
        <f t="shared" si="550"/>
        <v>7</v>
      </c>
      <c r="D856" s="92" t="s">
        <v>112</v>
      </c>
      <c r="E856" s="1" t="s">
        <v>15</v>
      </c>
      <c r="F856" s="154" t="str">
        <f>HYPERLINK("https://www.ckvt.cz/apartmany/chorvatsko/stredni-dalmacie/nemira/apartmany-nevera","Apartmány NEVERA")</f>
        <v>Apartmány NEVERA</v>
      </c>
      <c r="G856" s="1" t="s">
        <v>5</v>
      </c>
      <c r="H856" s="1" t="s">
        <v>136</v>
      </c>
      <c r="I856" s="40" t="s">
        <v>117</v>
      </c>
      <c r="J856" s="100">
        <f t="shared" si="551"/>
        <v>6.675567423230977E-2</v>
      </c>
      <c r="K856" s="209">
        <v>6990</v>
      </c>
      <c r="L856" s="11">
        <f t="shared" si="547"/>
        <v>9390</v>
      </c>
      <c r="M856" s="11">
        <f t="shared" si="548"/>
        <v>12980</v>
      </c>
      <c r="N856" s="17">
        <f t="shared" si="549"/>
        <v>16980</v>
      </c>
      <c r="O856" s="206">
        <v>7490</v>
      </c>
      <c r="P856" s="6">
        <f t="shared" si="552"/>
        <v>274.11764705882354</v>
      </c>
      <c r="Q856" s="7">
        <f t="shared" si="553"/>
        <v>1186.9587366276107</v>
      </c>
      <c r="R856" s="38">
        <f t="shared" si="554"/>
        <v>1236.9587366276107</v>
      </c>
      <c r="S856" s="20">
        <v>12.1</v>
      </c>
      <c r="T856" s="65"/>
      <c r="U856" s="65" t="s">
        <v>126</v>
      </c>
      <c r="W856">
        <v>2400</v>
      </c>
      <c r="X856" s="23">
        <v>5990</v>
      </c>
      <c r="Y856">
        <v>9990</v>
      </c>
      <c r="Z856" s="23"/>
    </row>
    <row r="857" spans="1:26" customFormat="1" hidden="1" x14ac:dyDescent="0.3">
      <c r="A857" s="170">
        <v>43666</v>
      </c>
      <c r="B857" s="171">
        <v>43673</v>
      </c>
      <c r="C857" s="172">
        <f t="shared" si="550"/>
        <v>7</v>
      </c>
      <c r="D857" s="173" t="s">
        <v>112</v>
      </c>
      <c r="E857" s="174" t="s">
        <v>15</v>
      </c>
      <c r="F857" s="167" t="str">
        <f>HYPERLINK("https://www.ckvt.cz/apartmany/chorvatsko/stredni-dalmacie/nemira/apartmany-nevera","Apartmány NEVERA")</f>
        <v>Apartmány NEVERA</v>
      </c>
      <c r="G857" s="174" t="s">
        <v>5</v>
      </c>
      <c r="H857" s="174" t="s">
        <v>136</v>
      </c>
      <c r="I857" s="174" t="s">
        <v>49</v>
      </c>
      <c r="J857" s="176">
        <f t="shared" si="551"/>
        <v>6.675567423230977E-2</v>
      </c>
      <c r="K857" s="212">
        <v>6990</v>
      </c>
      <c r="L857" s="79">
        <f t="shared" si="547"/>
        <v>9390</v>
      </c>
      <c r="M857" s="79">
        <f t="shared" si="548"/>
        <v>12980</v>
      </c>
      <c r="N857" s="88">
        <f t="shared" si="549"/>
        <v>16980</v>
      </c>
      <c r="O857" s="206">
        <v>7490</v>
      </c>
      <c r="P857" s="6">
        <f t="shared" si="552"/>
        <v>274.11764705882354</v>
      </c>
      <c r="Q857" s="7">
        <f t="shared" si="553"/>
        <v>1186.9587366276107</v>
      </c>
      <c r="R857" s="38">
        <f t="shared" si="554"/>
        <v>1236.9587366276107</v>
      </c>
      <c r="S857" s="20">
        <v>12.1</v>
      </c>
      <c r="T857" s="68"/>
      <c r="U857" s="68">
        <v>0</v>
      </c>
      <c r="W857">
        <v>2400</v>
      </c>
      <c r="X857" s="23">
        <v>5990</v>
      </c>
      <c r="Y857">
        <v>9990</v>
      </c>
      <c r="Z857" s="23">
        <f t="shared" si="532"/>
        <v>2500</v>
      </c>
    </row>
    <row r="858" spans="1:26" hidden="1" x14ac:dyDescent="0.3">
      <c r="A858" s="162">
        <v>43666</v>
      </c>
      <c r="B858" s="163">
        <v>43673</v>
      </c>
      <c r="C858" s="164">
        <f t="shared" si="550"/>
        <v>7</v>
      </c>
      <c r="D858" s="165" t="s">
        <v>112</v>
      </c>
      <c r="E858" s="166" t="s">
        <v>15</v>
      </c>
      <c r="F858" s="167" t="str">
        <f>HYPERLINK("https://www.ckvt.cz/apartmany/chorvatsko/stredni-dalmacie/nemira/apartmany-nevera","Apartmány NEVERA")</f>
        <v>Apartmány NEVERA</v>
      </c>
      <c r="G858" s="166" t="s">
        <v>5</v>
      </c>
      <c r="H858" s="166" t="s">
        <v>136</v>
      </c>
      <c r="I858" s="166" t="s">
        <v>52</v>
      </c>
      <c r="J858" s="168">
        <f t="shared" si="551"/>
        <v>6.675567423230977E-2</v>
      </c>
      <c r="K858" s="169">
        <v>6990</v>
      </c>
      <c r="L858" s="70">
        <f t="shared" si="547"/>
        <v>9390</v>
      </c>
      <c r="M858" s="70">
        <f t="shared" si="548"/>
        <v>12980</v>
      </c>
      <c r="N858" s="87">
        <f t="shared" si="549"/>
        <v>16980</v>
      </c>
      <c r="O858" s="206">
        <v>7490</v>
      </c>
      <c r="P858" s="37">
        <f t="shared" si="552"/>
        <v>274.11764705882354</v>
      </c>
      <c r="Q858" s="38">
        <f t="shared" si="553"/>
        <v>1186.9587366276107</v>
      </c>
      <c r="R858" s="38">
        <f t="shared" si="554"/>
        <v>1236.9587366276107</v>
      </c>
      <c r="S858" s="20">
        <v>12.2</v>
      </c>
      <c r="T858" s="67"/>
      <c r="U858" s="67">
        <v>2</v>
      </c>
      <c r="W858" s="23">
        <v>2400</v>
      </c>
      <c r="X858" s="23">
        <v>5990</v>
      </c>
      <c r="Y858">
        <v>9990</v>
      </c>
      <c r="Z858" s="23">
        <f t="shared" si="532"/>
        <v>2500</v>
      </c>
    </row>
    <row r="859" spans="1:26" hidden="1" x14ac:dyDescent="0.3">
      <c r="A859" s="162">
        <v>43666</v>
      </c>
      <c r="B859" s="163">
        <v>43673</v>
      </c>
      <c r="C859" s="164">
        <f t="shared" si="550"/>
        <v>7</v>
      </c>
      <c r="D859" s="165" t="s">
        <v>112</v>
      </c>
      <c r="E859" s="166" t="s">
        <v>15</v>
      </c>
      <c r="F859" s="167" t="str">
        <f>HYPERLINK("https://www.ckvt.cz/apartmany/chorvatsko/stredni-dalmacie/nemira/apartmany-nevera","Apartmány NEVERA")</f>
        <v>Apartmány NEVERA</v>
      </c>
      <c r="G859" s="166" t="s">
        <v>5</v>
      </c>
      <c r="H859" s="166" t="s">
        <v>136</v>
      </c>
      <c r="I859" s="166" t="s">
        <v>53</v>
      </c>
      <c r="J859" s="168">
        <f t="shared" si="551"/>
        <v>6.675567423230977E-2</v>
      </c>
      <c r="K859" s="169">
        <v>6990</v>
      </c>
      <c r="L859" s="70">
        <f t="shared" si="547"/>
        <v>9390</v>
      </c>
      <c r="M859" s="70">
        <f t="shared" si="548"/>
        <v>12980</v>
      </c>
      <c r="N859" s="87">
        <f t="shared" si="549"/>
        <v>16980</v>
      </c>
      <c r="O859" s="206">
        <v>7490</v>
      </c>
      <c r="P859" s="37">
        <f t="shared" si="552"/>
        <v>274.11764705882354</v>
      </c>
      <c r="Q859" s="38">
        <f t="shared" si="553"/>
        <v>1186.9587366276107</v>
      </c>
      <c r="R859" s="38">
        <f t="shared" si="554"/>
        <v>1236.9587366276107</v>
      </c>
      <c r="S859" s="20">
        <v>12.3</v>
      </c>
      <c r="T859" s="67"/>
      <c r="U859" s="67">
        <v>0</v>
      </c>
      <c r="W859" s="23">
        <v>2400</v>
      </c>
      <c r="X859" s="23">
        <v>5990</v>
      </c>
      <c r="Y859">
        <v>9990</v>
      </c>
      <c r="Z859" s="23">
        <f t="shared" si="532"/>
        <v>2500</v>
      </c>
    </row>
    <row r="860" spans="1:26" x14ac:dyDescent="0.3">
      <c r="A860" s="94">
        <v>43666</v>
      </c>
      <c r="B860" s="51">
        <v>43673</v>
      </c>
      <c r="C860" s="33">
        <f t="shared" si="550"/>
        <v>7</v>
      </c>
      <c r="D860" s="64" t="s">
        <v>112</v>
      </c>
      <c r="E860" s="40" t="s">
        <v>15</v>
      </c>
      <c r="F860" s="154" t="str">
        <f>HYPERLINK("https://www.ckvt.cz/apartmany/chorvatsko/stredni-dalmacie/nemira/apartmany-ante","Apartmány ANTE")</f>
        <v>Apartmány ANTE</v>
      </c>
      <c r="G860" s="40" t="s">
        <v>5</v>
      </c>
      <c r="H860" s="40" t="s">
        <v>136</v>
      </c>
      <c r="I860" s="40" t="s">
        <v>117</v>
      </c>
      <c r="J860" s="99">
        <f t="shared" si="551"/>
        <v>6.675567423230977E-2</v>
      </c>
      <c r="K860" s="210">
        <v>6990</v>
      </c>
      <c r="L860" s="34">
        <f t="shared" si="547"/>
        <v>9390</v>
      </c>
      <c r="M860" s="34">
        <f t="shared" si="548"/>
        <v>12980</v>
      </c>
      <c r="N860" s="52">
        <f t="shared" si="549"/>
        <v>16980</v>
      </c>
      <c r="O860" s="27">
        <v>7490</v>
      </c>
      <c r="P860" s="37">
        <f t="shared" si="552"/>
        <v>274.11764705882354</v>
      </c>
      <c r="Q860" s="38">
        <f t="shared" si="553"/>
        <v>1186.9587366276107</v>
      </c>
      <c r="R860" s="38">
        <f t="shared" si="554"/>
        <v>1236.9587366276107</v>
      </c>
      <c r="S860" s="20">
        <v>13.1</v>
      </c>
      <c r="T860" s="65"/>
      <c r="U860" s="65" t="s">
        <v>126</v>
      </c>
      <c r="W860" s="23">
        <v>2400</v>
      </c>
      <c r="X860" s="23">
        <v>5990</v>
      </c>
      <c r="Y860">
        <v>9990</v>
      </c>
    </row>
    <row r="861" spans="1:26" hidden="1" x14ac:dyDescent="0.3">
      <c r="A861" s="162">
        <v>43666</v>
      </c>
      <c r="B861" s="163">
        <v>43673</v>
      </c>
      <c r="C861" s="164">
        <f t="shared" si="550"/>
        <v>7</v>
      </c>
      <c r="D861" s="165" t="s">
        <v>112</v>
      </c>
      <c r="E861" s="166" t="s">
        <v>15</v>
      </c>
      <c r="F861" s="167" t="str">
        <f>HYPERLINK("https://www.ckvt.cz/apartmany/chorvatsko/stredni-dalmacie/nemira/apartmany-ante","Apartmány ANTE")</f>
        <v>Apartmány ANTE</v>
      </c>
      <c r="G861" s="166" t="s">
        <v>5</v>
      </c>
      <c r="H861" s="166" t="s">
        <v>136</v>
      </c>
      <c r="I861" s="166" t="s">
        <v>49</v>
      </c>
      <c r="J861" s="168">
        <f t="shared" si="551"/>
        <v>6.675567423230977E-2</v>
      </c>
      <c r="K861" s="169">
        <v>6990</v>
      </c>
      <c r="L861" s="70">
        <f t="shared" si="547"/>
        <v>9390</v>
      </c>
      <c r="M861" s="70">
        <f t="shared" si="548"/>
        <v>12980</v>
      </c>
      <c r="N861" s="87">
        <f t="shared" si="549"/>
        <v>16980</v>
      </c>
      <c r="O861" s="27">
        <v>7490</v>
      </c>
      <c r="P861" s="37">
        <f t="shared" si="552"/>
        <v>274.11764705882354</v>
      </c>
      <c r="Q861" s="38">
        <f t="shared" si="553"/>
        <v>1186.9587366276107</v>
      </c>
      <c r="R861" s="38">
        <f t="shared" si="554"/>
        <v>1236.9587366276107</v>
      </c>
      <c r="S861" s="20">
        <v>13.1</v>
      </c>
      <c r="T861" s="67"/>
      <c r="U861" s="67">
        <v>4</v>
      </c>
      <c r="W861" s="23">
        <v>2400</v>
      </c>
      <c r="X861" s="23">
        <v>5990</v>
      </c>
      <c r="Y861">
        <v>9990</v>
      </c>
      <c r="Z861" s="23">
        <f t="shared" si="532"/>
        <v>2500</v>
      </c>
    </row>
    <row r="862" spans="1:26" customFormat="1" hidden="1" x14ac:dyDescent="0.3">
      <c r="A862" s="170">
        <v>43666</v>
      </c>
      <c r="B862" s="171">
        <v>43673</v>
      </c>
      <c r="C862" s="172">
        <f t="shared" si="550"/>
        <v>7</v>
      </c>
      <c r="D862" s="173" t="s">
        <v>112</v>
      </c>
      <c r="E862" s="174" t="s">
        <v>15</v>
      </c>
      <c r="F862" s="167" t="str">
        <f>HYPERLINK("https://www.ckvt.cz/apartmany/chorvatsko/stredni-dalmacie/nemira/apartmany-ante","Apartmány ANTE")</f>
        <v>Apartmány ANTE</v>
      </c>
      <c r="G862" s="174" t="s">
        <v>5</v>
      </c>
      <c r="H862" s="174" t="s">
        <v>136</v>
      </c>
      <c r="I862" s="174" t="s">
        <v>50</v>
      </c>
      <c r="J862" s="176">
        <f t="shared" si="551"/>
        <v>6.675567423230977E-2</v>
      </c>
      <c r="K862" s="212">
        <v>6990</v>
      </c>
      <c r="L862" s="79">
        <f t="shared" si="547"/>
        <v>9390</v>
      </c>
      <c r="M862" s="79">
        <f t="shared" si="548"/>
        <v>12980</v>
      </c>
      <c r="N862" s="88">
        <f t="shared" si="549"/>
        <v>16980</v>
      </c>
      <c r="O862" s="3">
        <v>7490</v>
      </c>
      <c r="P862" s="6">
        <f t="shared" si="552"/>
        <v>274.11764705882354</v>
      </c>
      <c r="Q862" s="7">
        <f t="shared" si="553"/>
        <v>1186.9587366276107</v>
      </c>
      <c r="R862" s="38">
        <f t="shared" si="554"/>
        <v>1236.9587366276107</v>
      </c>
      <c r="S862" s="20">
        <v>13.2</v>
      </c>
      <c r="T862" s="68"/>
      <c r="U862" s="68">
        <v>1</v>
      </c>
      <c r="W862">
        <v>2400</v>
      </c>
      <c r="X862" s="23">
        <v>5990</v>
      </c>
      <c r="Y862">
        <v>9990</v>
      </c>
      <c r="Z862" s="23">
        <f t="shared" si="532"/>
        <v>2500</v>
      </c>
    </row>
    <row r="863" spans="1:26" customFormat="1" hidden="1" x14ac:dyDescent="0.3">
      <c r="A863" s="170">
        <v>43666</v>
      </c>
      <c r="B863" s="171">
        <v>43673</v>
      </c>
      <c r="C863" s="172">
        <f t="shared" si="550"/>
        <v>7</v>
      </c>
      <c r="D863" s="173" t="s">
        <v>112</v>
      </c>
      <c r="E863" s="174" t="s">
        <v>15</v>
      </c>
      <c r="F863" s="167" t="str">
        <f>HYPERLINK("https://www.ckvt.cz/apartmany/chorvatsko/stredni-dalmacie/nemira/apartmany-ante","Apartmány ANTE")</f>
        <v>Apartmány ANTE</v>
      </c>
      <c r="G863" s="174" t="s">
        <v>5</v>
      </c>
      <c r="H863" s="174" t="s">
        <v>136</v>
      </c>
      <c r="I863" s="174" t="s">
        <v>51</v>
      </c>
      <c r="J863" s="176">
        <f t="shared" si="551"/>
        <v>0.12515644555694616</v>
      </c>
      <c r="K863" s="212">
        <v>6990</v>
      </c>
      <c r="L863" s="79">
        <f t="shared" si="547"/>
        <v>9390</v>
      </c>
      <c r="M863" s="79">
        <f t="shared" si="548"/>
        <v>12980</v>
      </c>
      <c r="N863" s="88">
        <f t="shared" si="549"/>
        <v>16980</v>
      </c>
      <c r="O863" s="3">
        <v>7990</v>
      </c>
      <c r="P863" s="6">
        <f t="shared" si="552"/>
        <v>274.11764705882354</v>
      </c>
      <c r="Q863" s="7">
        <f t="shared" si="553"/>
        <v>1186.9587366276107</v>
      </c>
      <c r="R863" s="38">
        <f t="shared" si="554"/>
        <v>1236.9587366276107</v>
      </c>
      <c r="S863" s="20">
        <v>13.3</v>
      </c>
      <c r="T863" s="68"/>
      <c r="U863" s="68">
        <v>0</v>
      </c>
      <c r="W863">
        <v>2400</v>
      </c>
      <c r="X863" s="23">
        <v>5990</v>
      </c>
      <c r="Y863">
        <v>9990</v>
      </c>
      <c r="Z863" s="23">
        <f t="shared" si="532"/>
        <v>2500</v>
      </c>
    </row>
    <row r="864" spans="1:26" x14ac:dyDescent="0.3">
      <c r="A864" s="94">
        <v>43666</v>
      </c>
      <c r="B864" s="51">
        <v>43673</v>
      </c>
      <c r="C864" s="33">
        <f t="shared" si="550"/>
        <v>7</v>
      </c>
      <c r="D864" s="64" t="s">
        <v>112</v>
      </c>
      <c r="E864" s="40" t="s">
        <v>22</v>
      </c>
      <c r="F864" s="154" t="str">
        <f>HYPERLINK("https://www.ckvt.cz/hotely/chorvatsko/stredni-dalmacie/basko-polje/depandance-alem","Depandance ALEM")</f>
        <v>Depandance ALEM</v>
      </c>
      <c r="G864" s="40" t="s">
        <v>29</v>
      </c>
      <c r="H864" s="40" t="s">
        <v>136</v>
      </c>
      <c r="I864" s="40" t="s">
        <v>117</v>
      </c>
      <c r="J864" s="99">
        <f t="shared" si="551"/>
        <v>6.675567423230977E-2</v>
      </c>
      <c r="K864" s="210">
        <v>6990</v>
      </c>
      <c r="L864" s="34">
        <f t="shared" si="547"/>
        <v>9390</v>
      </c>
      <c r="M864" s="34">
        <f t="shared" si="548"/>
        <v>12980</v>
      </c>
      <c r="N864" s="52">
        <f t="shared" si="549"/>
        <v>16980</v>
      </c>
      <c r="O864" s="36">
        <v>7490</v>
      </c>
      <c r="P864" s="37">
        <f t="shared" si="552"/>
        <v>274.11764705882354</v>
      </c>
      <c r="Q864" s="38">
        <f t="shared" si="553"/>
        <v>1186.9587366276107</v>
      </c>
      <c r="R864" s="38">
        <f t="shared" si="554"/>
        <v>1236.9587366276107</v>
      </c>
      <c r="S864" s="20">
        <v>17.100000000000001</v>
      </c>
      <c r="T864" s="65"/>
      <c r="U864" s="65" t="s">
        <v>126</v>
      </c>
      <c r="W864" s="23">
        <v>2400</v>
      </c>
      <c r="X864" s="23">
        <v>5990</v>
      </c>
      <c r="Y864">
        <v>9990</v>
      </c>
    </row>
    <row r="865" spans="1:26" hidden="1" x14ac:dyDescent="0.3">
      <c r="A865" s="162">
        <v>43666</v>
      </c>
      <c r="B865" s="163">
        <v>43673</v>
      </c>
      <c r="C865" s="164">
        <f t="shared" si="550"/>
        <v>7</v>
      </c>
      <c r="D865" s="165" t="s">
        <v>112</v>
      </c>
      <c r="E865" s="166" t="s">
        <v>22</v>
      </c>
      <c r="F865" s="167" t="str">
        <f>HYPERLINK("https://www.ckvt.cz/hotely/chorvatsko/stredni-dalmacie/basko-polje/depandance-alem","Depandance ALEM")</f>
        <v>Depandance ALEM</v>
      </c>
      <c r="G865" s="166" t="s">
        <v>29</v>
      </c>
      <c r="H865" s="166" t="s">
        <v>136</v>
      </c>
      <c r="I865" s="166" t="s">
        <v>32</v>
      </c>
      <c r="J865" s="168">
        <f t="shared" si="551"/>
        <v>6.675567423230977E-2</v>
      </c>
      <c r="K865" s="169">
        <v>6990</v>
      </c>
      <c r="L865" s="70">
        <f t="shared" si="547"/>
        <v>9390</v>
      </c>
      <c r="M865" s="70">
        <f t="shared" si="548"/>
        <v>12980</v>
      </c>
      <c r="N865" s="87">
        <f t="shared" si="549"/>
        <v>16980</v>
      </c>
      <c r="O865" s="36">
        <v>7490</v>
      </c>
      <c r="P865" s="37">
        <f t="shared" si="552"/>
        <v>274.11764705882354</v>
      </c>
      <c r="Q865" s="38">
        <f t="shared" si="553"/>
        <v>1186.9587366276107</v>
      </c>
      <c r="R865" s="38">
        <f t="shared" si="554"/>
        <v>1236.9587366276107</v>
      </c>
      <c r="S865" s="20">
        <v>17.100000000000001</v>
      </c>
      <c r="T865" s="67"/>
      <c r="U865" s="67">
        <v>33</v>
      </c>
      <c r="W865" s="23">
        <v>2400</v>
      </c>
      <c r="X865" s="23">
        <v>5990</v>
      </c>
      <c r="Y865">
        <v>9990</v>
      </c>
      <c r="Z865" s="23">
        <f t="shared" si="532"/>
        <v>2500</v>
      </c>
    </row>
    <row r="866" spans="1:26" customFormat="1" x14ac:dyDescent="0.3">
      <c r="A866" s="95">
        <v>43666</v>
      </c>
      <c r="B866" s="4">
        <v>43673</v>
      </c>
      <c r="C866" s="2">
        <f t="shared" si="550"/>
        <v>7</v>
      </c>
      <c r="D866" s="92" t="s">
        <v>112</v>
      </c>
      <c r="E866" s="1" t="s">
        <v>22</v>
      </c>
      <c r="F866" s="155" t="str">
        <f>HYPERLINK("https://www.ckvt.cz/hotely/chorvatsko/stredni-dalmacie/basko-polje/hotel-alem","Hotel ALEM")</f>
        <v>Hotel ALEM</v>
      </c>
      <c r="G866" s="1" t="s">
        <v>29</v>
      </c>
      <c r="H866" s="1" t="s">
        <v>136</v>
      </c>
      <c r="I866" s="40" t="s">
        <v>117</v>
      </c>
      <c r="J866" s="100">
        <f t="shared" si="551"/>
        <v>6.675567423230977E-2</v>
      </c>
      <c r="K866" s="209">
        <v>6990</v>
      </c>
      <c r="L866" s="11">
        <f t="shared" si="547"/>
        <v>9390</v>
      </c>
      <c r="M866" s="11">
        <f t="shared" si="548"/>
        <v>12980</v>
      </c>
      <c r="N866" s="17">
        <f t="shared" si="549"/>
        <v>16980</v>
      </c>
      <c r="O866" s="5">
        <v>7490</v>
      </c>
      <c r="P866" s="6">
        <f t="shared" si="552"/>
        <v>274.11764705882354</v>
      </c>
      <c r="Q866" s="7">
        <f t="shared" si="553"/>
        <v>1186.9587366276107</v>
      </c>
      <c r="R866" s="38">
        <f t="shared" si="554"/>
        <v>1236.9587366276107</v>
      </c>
      <c r="S866" s="20">
        <v>22.1</v>
      </c>
      <c r="T866" s="65"/>
      <c r="U866" s="65" t="s">
        <v>126</v>
      </c>
      <c r="W866">
        <v>2400</v>
      </c>
      <c r="X866" s="23">
        <v>5990</v>
      </c>
      <c r="Y866">
        <v>9990</v>
      </c>
      <c r="Z866" s="23"/>
    </row>
    <row r="867" spans="1:26" customFormat="1" hidden="1" x14ac:dyDescent="0.3">
      <c r="A867" s="170">
        <v>43666</v>
      </c>
      <c r="B867" s="171">
        <v>43673</v>
      </c>
      <c r="C867" s="172">
        <f t="shared" si="550"/>
        <v>7</v>
      </c>
      <c r="D867" s="173" t="s">
        <v>112</v>
      </c>
      <c r="E867" s="174" t="s">
        <v>22</v>
      </c>
      <c r="F867" s="175" t="str">
        <f>HYPERLINK("https://www.ckvt.cz/hotely/chorvatsko/stredni-dalmacie/basko-polje/hotel-alem","Hotel ALEM")</f>
        <v>Hotel ALEM</v>
      </c>
      <c r="G867" s="174" t="s">
        <v>29</v>
      </c>
      <c r="H867" s="174" t="s">
        <v>136</v>
      </c>
      <c r="I867" s="174" t="s">
        <v>30</v>
      </c>
      <c r="J867" s="176">
        <f t="shared" si="551"/>
        <v>6.675567423230977E-2</v>
      </c>
      <c r="K867" s="212">
        <v>6990</v>
      </c>
      <c r="L867" s="79">
        <f t="shared" si="547"/>
        <v>9390</v>
      </c>
      <c r="M867" s="79">
        <f t="shared" si="548"/>
        <v>12980</v>
      </c>
      <c r="N867" s="88">
        <f t="shared" si="549"/>
        <v>16980</v>
      </c>
      <c r="O867" s="5">
        <v>7490</v>
      </c>
      <c r="P867" s="6">
        <f t="shared" si="552"/>
        <v>274.11764705882354</v>
      </c>
      <c r="Q867" s="7">
        <f t="shared" si="553"/>
        <v>1186.9587366276107</v>
      </c>
      <c r="R867" s="38">
        <f t="shared" si="554"/>
        <v>1236.9587366276107</v>
      </c>
      <c r="S867" s="20">
        <v>22.1</v>
      </c>
      <c r="T867" s="68"/>
      <c r="U867" s="68">
        <v>2</v>
      </c>
      <c r="V867" t="s">
        <v>124</v>
      </c>
      <c r="W867">
        <v>2400</v>
      </c>
      <c r="X867" s="23">
        <v>5990</v>
      </c>
      <c r="Y867">
        <v>9990</v>
      </c>
      <c r="Z867" s="23">
        <f t="shared" si="532"/>
        <v>2500</v>
      </c>
    </row>
    <row r="868" spans="1:26" hidden="1" x14ac:dyDescent="0.3">
      <c r="A868" s="162">
        <v>43666</v>
      </c>
      <c r="B868" s="163">
        <v>43673</v>
      </c>
      <c r="C868" s="164">
        <f t="shared" si="550"/>
        <v>7</v>
      </c>
      <c r="D868" s="165" t="s">
        <v>112</v>
      </c>
      <c r="E868" s="166" t="s">
        <v>22</v>
      </c>
      <c r="F868" s="167" t="str">
        <f>HYPERLINK("https://www.ckvt.cz/hotely/chorvatsko/stredni-dalmacie/basko-polje/hotel-alem","Hotel ALEM")</f>
        <v>Hotel ALEM</v>
      </c>
      <c r="G868" s="166" t="s">
        <v>29</v>
      </c>
      <c r="H868" s="166" t="s">
        <v>136</v>
      </c>
      <c r="I868" s="166" t="s">
        <v>31</v>
      </c>
      <c r="J868" s="168">
        <f t="shared" si="551"/>
        <v>6.675567423230977E-2</v>
      </c>
      <c r="K868" s="169">
        <v>6990</v>
      </c>
      <c r="L868" s="70">
        <f t="shared" si="547"/>
        <v>9390</v>
      </c>
      <c r="M868" s="70">
        <f t="shared" si="548"/>
        <v>12980</v>
      </c>
      <c r="N868" s="87">
        <f t="shared" si="549"/>
        <v>16980</v>
      </c>
      <c r="O868" s="36">
        <v>7490</v>
      </c>
      <c r="P868" s="37">
        <f t="shared" si="552"/>
        <v>274.11764705882354</v>
      </c>
      <c r="Q868" s="38">
        <f t="shared" si="553"/>
        <v>1186.9587366276107</v>
      </c>
      <c r="R868" s="38">
        <f t="shared" si="554"/>
        <v>1236.9587366276107</v>
      </c>
      <c r="S868" s="20">
        <v>22.2</v>
      </c>
      <c r="T868" s="67"/>
      <c r="U868" s="67">
        <v>2</v>
      </c>
      <c r="W868" s="23">
        <v>2400</v>
      </c>
      <c r="X868" s="23">
        <v>5990</v>
      </c>
      <c r="Y868" s="23">
        <v>9990</v>
      </c>
      <c r="Z868" s="23">
        <f t="shared" si="532"/>
        <v>2500</v>
      </c>
    </row>
    <row r="869" spans="1:26" hidden="1" x14ac:dyDescent="0.3">
      <c r="A869" s="162">
        <v>43666</v>
      </c>
      <c r="B869" s="163">
        <v>43673</v>
      </c>
      <c r="C869" s="164">
        <f t="shared" si="550"/>
        <v>7</v>
      </c>
      <c r="D869" s="165" t="s">
        <v>112</v>
      </c>
      <c r="E869" s="166" t="s">
        <v>22</v>
      </c>
      <c r="F869" s="167" t="str">
        <f>HYPERLINK("https://www.ckvt.cz/hotely/chorvatsko/stredni-dalmacie/basko-polje/hotel-alem","Hotel ALEM")</f>
        <v>Hotel ALEM</v>
      </c>
      <c r="G869" s="166" t="s">
        <v>29</v>
      </c>
      <c r="H869" s="166" t="s">
        <v>136</v>
      </c>
      <c r="I869" s="166" t="s">
        <v>32</v>
      </c>
      <c r="J869" s="168">
        <f t="shared" si="551"/>
        <v>9.1027308192457745E-2</v>
      </c>
      <c r="K869" s="169">
        <v>6990</v>
      </c>
      <c r="L869" s="70">
        <f t="shared" si="547"/>
        <v>9390</v>
      </c>
      <c r="M869" s="70">
        <f t="shared" si="548"/>
        <v>12980</v>
      </c>
      <c r="N869" s="87">
        <f t="shared" si="549"/>
        <v>16980</v>
      </c>
      <c r="O869" s="36">
        <v>7690</v>
      </c>
      <c r="P869" s="37">
        <f t="shared" si="552"/>
        <v>274.11764705882354</v>
      </c>
      <c r="Q869" s="38">
        <f t="shared" si="553"/>
        <v>1186.9587366276107</v>
      </c>
      <c r="R869" s="38">
        <f t="shared" si="554"/>
        <v>1236.9587366276107</v>
      </c>
      <c r="S869" s="20">
        <v>22.3</v>
      </c>
      <c r="T869" s="67"/>
      <c r="U869" s="67">
        <v>1</v>
      </c>
      <c r="W869" s="23">
        <v>2400</v>
      </c>
      <c r="X869" s="23">
        <v>5990</v>
      </c>
      <c r="Y869" s="23">
        <v>9990</v>
      </c>
      <c r="Z869" s="23">
        <f t="shared" si="532"/>
        <v>2500</v>
      </c>
    </row>
    <row r="870" spans="1:26" x14ac:dyDescent="0.3">
      <c r="A870" s="156">
        <v>43666</v>
      </c>
      <c r="B870" s="51">
        <v>43673</v>
      </c>
      <c r="C870" s="33">
        <f>B870-A870</f>
        <v>7</v>
      </c>
      <c r="D870" s="64" t="s">
        <v>112</v>
      </c>
      <c r="E870" s="40" t="s">
        <v>23</v>
      </c>
      <c r="F870" s="154" t="str">
        <f>HYPERLINK("https://www.ckvt.cz/hotely/chorvatsko/stredni-dalmacie/promajna/pavilon-dukic-a-neptun-klub-promajna","Pavilony DUKIĆ A")</f>
        <v>Pavilony DUKIĆ A</v>
      </c>
      <c r="G870" s="40" t="s">
        <v>29</v>
      </c>
      <c r="H870" s="40" t="s">
        <v>136</v>
      </c>
      <c r="I870" s="40" t="s">
        <v>117</v>
      </c>
      <c r="J870" s="99">
        <f>1-(K870/O870)</f>
        <v>0.22246941045606228</v>
      </c>
      <c r="K870" s="210">
        <v>6990</v>
      </c>
      <c r="L870" s="34">
        <f>K870+W870</f>
        <v>9390</v>
      </c>
      <c r="M870" s="34">
        <f>K870+X870</f>
        <v>12980</v>
      </c>
      <c r="N870" s="52">
        <f>K870+Y870</f>
        <v>16980</v>
      </c>
      <c r="O870" s="27">
        <v>8990</v>
      </c>
      <c r="P870" s="37">
        <f>K870/25.5</f>
        <v>274.11764705882354</v>
      </c>
      <c r="Q870" s="38">
        <f>K870/5.889</f>
        <v>1186.9587366276107</v>
      </c>
      <c r="R870" s="38">
        <f>(C870+1)*6.25+Q870</f>
        <v>1236.9587366276107</v>
      </c>
      <c r="S870" s="20">
        <v>19.100000000000001</v>
      </c>
      <c r="T870" s="65"/>
      <c r="U870" s="65" t="s">
        <v>126</v>
      </c>
      <c r="W870" s="23">
        <v>2400</v>
      </c>
      <c r="X870" s="23">
        <v>5990</v>
      </c>
      <c r="Y870" s="23">
        <v>9990</v>
      </c>
    </row>
    <row r="871" spans="1:26" hidden="1" x14ac:dyDescent="0.3">
      <c r="A871" s="177">
        <v>43666</v>
      </c>
      <c r="B871" s="163">
        <v>43673</v>
      </c>
      <c r="C871" s="164">
        <f>B871-A871</f>
        <v>7</v>
      </c>
      <c r="D871" s="165" t="s">
        <v>112</v>
      </c>
      <c r="E871" s="166" t="s">
        <v>23</v>
      </c>
      <c r="F871" s="167" t="str">
        <f>HYPERLINK("https://www.ckvt.cz/hotely/chorvatsko/stredni-dalmacie/promajna/pavilon-dukic-a-neptun-klub-promajna","Pavilony DUKIĆ A")</f>
        <v>Pavilony DUKIĆ A</v>
      </c>
      <c r="G871" s="166" t="s">
        <v>29</v>
      </c>
      <c r="H871" s="166" t="s">
        <v>136</v>
      </c>
      <c r="I871" s="166" t="s">
        <v>30</v>
      </c>
      <c r="J871" s="168">
        <f>1-(K871/O871)</f>
        <v>0.22246941045606228</v>
      </c>
      <c r="K871" s="169">
        <v>6990</v>
      </c>
      <c r="L871" s="70">
        <f>K871+W871</f>
        <v>9390</v>
      </c>
      <c r="M871" s="70">
        <f>K871+X871</f>
        <v>12980</v>
      </c>
      <c r="N871" s="87">
        <f>K871+Y871</f>
        <v>16980</v>
      </c>
      <c r="O871" s="27">
        <v>8990</v>
      </c>
      <c r="P871" s="37">
        <f>K871/25.5</f>
        <v>274.11764705882354</v>
      </c>
      <c r="Q871" s="38">
        <f>K871/5.889</f>
        <v>1186.9587366276107</v>
      </c>
      <c r="R871" s="38">
        <f>(C871+1)*6.25+Q871</f>
        <v>1236.9587366276107</v>
      </c>
      <c r="S871" s="20">
        <v>19.100000000000001</v>
      </c>
      <c r="T871" s="67"/>
      <c r="U871" s="67">
        <v>23</v>
      </c>
      <c r="W871" s="23">
        <v>2400</v>
      </c>
      <c r="X871" s="23">
        <v>5990</v>
      </c>
      <c r="Y871" s="23">
        <v>9990</v>
      </c>
      <c r="Z871" s="23">
        <f t="shared" si="532"/>
        <v>2500</v>
      </c>
    </row>
    <row r="872" spans="1:26" x14ac:dyDescent="0.3">
      <c r="A872" s="94">
        <v>43666</v>
      </c>
      <c r="B872" s="51">
        <v>43673</v>
      </c>
      <c r="C872" s="33">
        <f t="shared" si="550"/>
        <v>7</v>
      </c>
      <c r="D872" s="64" t="s">
        <v>112</v>
      </c>
      <c r="E872" s="40" t="s">
        <v>25</v>
      </c>
      <c r="F872" s="154" t="str">
        <f>HYPERLINK("https://www.ckvt.cz/hotely/chorvatsko/severni-dalmacie/sv-filip-i-jakov/penzion-pikolo","Penzion PIKOLO")</f>
        <v>Penzion PIKOLO</v>
      </c>
      <c r="G872" s="40" t="s">
        <v>5</v>
      </c>
      <c r="H872" s="40" t="s">
        <v>136</v>
      </c>
      <c r="I872" s="40" t="s">
        <v>117</v>
      </c>
      <c r="J872" s="99">
        <f t="shared" si="551"/>
        <v>0.16685205784204671</v>
      </c>
      <c r="K872" s="210">
        <v>7490</v>
      </c>
      <c r="L872" s="34">
        <f t="shared" si="547"/>
        <v>9790</v>
      </c>
      <c r="M872" s="49" t="s">
        <v>99</v>
      </c>
      <c r="N872" s="50" t="s">
        <v>99</v>
      </c>
      <c r="O872" s="27">
        <v>8990</v>
      </c>
      <c r="P872" s="37">
        <f t="shared" si="552"/>
        <v>293.72549019607845</v>
      </c>
      <c r="Q872" s="38">
        <f t="shared" si="553"/>
        <v>1271.862795041603</v>
      </c>
      <c r="R872" s="38">
        <f t="shared" si="554"/>
        <v>1321.862795041603</v>
      </c>
      <c r="S872" s="18">
        <v>16.100000000000001</v>
      </c>
      <c r="T872" s="65"/>
      <c r="U872" s="65" t="s">
        <v>126</v>
      </c>
      <c r="W872" s="23">
        <v>2300</v>
      </c>
      <c r="X872" s="23" t="s">
        <v>99</v>
      </c>
      <c r="Y872" s="23" t="s">
        <v>99</v>
      </c>
    </row>
    <row r="873" spans="1:26" hidden="1" x14ac:dyDescent="0.3">
      <c r="A873" s="162">
        <v>43666</v>
      </c>
      <c r="B873" s="163">
        <v>43673</v>
      </c>
      <c r="C873" s="164">
        <f t="shared" si="550"/>
        <v>7</v>
      </c>
      <c r="D873" s="165" t="s">
        <v>112</v>
      </c>
      <c r="E873" s="166" t="s">
        <v>25</v>
      </c>
      <c r="F873" s="167" t="str">
        <f>HYPERLINK("https://www.ckvt.cz/hotely/chorvatsko/severni-dalmacie/sv-filip-i-jakov/penzion-pikolo","Penzion PIKOLO")</f>
        <v>Penzion PIKOLO</v>
      </c>
      <c r="G873" s="166" t="s">
        <v>5</v>
      </c>
      <c r="H873" s="166" t="s">
        <v>136</v>
      </c>
      <c r="I873" s="166" t="s">
        <v>31</v>
      </c>
      <c r="J873" s="168">
        <f t="shared" si="551"/>
        <v>0.16685205784204671</v>
      </c>
      <c r="K873" s="169">
        <v>7490</v>
      </c>
      <c r="L873" s="70">
        <f t="shared" si="547"/>
        <v>9790</v>
      </c>
      <c r="M873" s="85" t="s">
        <v>99</v>
      </c>
      <c r="N873" s="86" t="s">
        <v>99</v>
      </c>
      <c r="O873" s="27">
        <v>8990</v>
      </c>
      <c r="P873" s="37">
        <f t="shared" si="552"/>
        <v>293.72549019607845</v>
      </c>
      <c r="Q873" s="38">
        <f t="shared" si="553"/>
        <v>1271.862795041603</v>
      </c>
      <c r="R873" s="38">
        <f t="shared" si="554"/>
        <v>1321.862795041603</v>
      </c>
      <c r="S873" s="18">
        <v>16.100000000000001</v>
      </c>
      <c r="U873" s="67">
        <v>4</v>
      </c>
      <c r="W873" s="23">
        <v>2300</v>
      </c>
      <c r="X873" s="23" t="s">
        <v>99</v>
      </c>
      <c r="Y873" s="23" t="s">
        <v>99</v>
      </c>
      <c r="Z873" s="23">
        <f t="shared" ref="Z872:Z935" si="555">W873+100</f>
        <v>2400</v>
      </c>
    </row>
    <row r="874" spans="1:26" hidden="1" x14ac:dyDescent="0.3">
      <c r="A874" s="162">
        <v>43666</v>
      </c>
      <c r="B874" s="163">
        <v>43673</v>
      </c>
      <c r="C874" s="164">
        <f t="shared" si="550"/>
        <v>7</v>
      </c>
      <c r="D874" s="165" t="s">
        <v>112</v>
      </c>
      <c r="E874" s="166" t="s">
        <v>25</v>
      </c>
      <c r="F874" s="167" t="str">
        <f>HYPERLINK("https://www.ckvt.cz/hotely/chorvatsko/severni-dalmacie/sv-filip-i-jakov/penzion-pikolo","Penzion PIKOLO")</f>
        <v>Penzion PIKOLO</v>
      </c>
      <c r="G874" s="166" t="s">
        <v>5</v>
      </c>
      <c r="H874" s="166" t="s">
        <v>136</v>
      </c>
      <c r="I874" s="166" t="s">
        <v>74</v>
      </c>
      <c r="J874" s="168">
        <f t="shared" si="551"/>
        <v>0.16685205784204671</v>
      </c>
      <c r="K874" s="169">
        <v>7490</v>
      </c>
      <c r="L874" s="70">
        <f t="shared" si="547"/>
        <v>9790</v>
      </c>
      <c r="M874" s="85" t="s">
        <v>99</v>
      </c>
      <c r="N874" s="86" t="s">
        <v>99</v>
      </c>
      <c r="O874" s="27">
        <v>8990</v>
      </c>
      <c r="P874" s="37">
        <f t="shared" si="552"/>
        <v>293.72549019607845</v>
      </c>
      <c r="Q874" s="38">
        <f t="shared" si="553"/>
        <v>1271.862795041603</v>
      </c>
      <c r="R874" s="38">
        <f t="shared" si="554"/>
        <v>1321.862795041603</v>
      </c>
      <c r="S874" s="18">
        <v>16.100000000000001</v>
      </c>
      <c r="U874" s="67">
        <v>0</v>
      </c>
      <c r="W874" s="23">
        <v>2300</v>
      </c>
      <c r="X874" s="23" t="s">
        <v>99</v>
      </c>
      <c r="Y874" s="23" t="s">
        <v>99</v>
      </c>
      <c r="Z874" s="23">
        <f t="shared" si="555"/>
        <v>2400</v>
      </c>
    </row>
    <row r="875" spans="1:26" hidden="1" x14ac:dyDescent="0.3">
      <c r="A875" s="156">
        <v>43666</v>
      </c>
      <c r="B875" s="51">
        <v>43673</v>
      </c>
      <c r="C875" s="33">
        <f t="shared" si="550"/>
        <v>7</v>
      </c>
      <c r="D875" s="64" t="s">
        <v>112</v>
      </c>
      <c r="E875" s="40" t="s">
        <v>23</v>
      </c>
      <c r="F875" s="154" t="str">
        <f>HYPERLINK("https://www.ckvt.cz/hotely/chorvatsko/stredni-dalmacie/promajna/pavilon-dukic-b-neptun-klub-promajna","Pavilony DUKIĆ B")</f>
        <v>Pavilony DUKIĆ B</v>
      </c>
      <c r="G875" s="40" t="s">
        <v>5</v>
      </c>
      <c r="H875" s="40" t="s">
        <v>136</v>
      </c>
      <c r="I875" s="40" t="s">
        <v>117</v>
      </c>
      <c r="J875" s="99">
        <f t="shared" si="551"/>
        <v>0.21074815595363539</v>
      </c>
      <c r="K875" s="210">
        <v>7490</v>
      </c>
      <c r="L875" s="34">
        <f t="shared" si="547"/>
        <v>9890</v>
      </c>
      <c r="M875" s="34">
        <f t="shared" ref="M875:M882" si="556">K875+X875</f>
        <v>13480</v>
      </c>
      <c r="N875" s="52">
        <f t="shared" ref="N875:N882" si="557">K875+Y875</f>
        <v>17480</v>
      </c>
      <c r="O875" s="55">
        <v>9490</v>
      </c>
      <c r="P875" s="37">
        <f t="shared" si="552"/>
        <v>293.72549019607845</v>
      </c>
      <c r="Q875" s="38">
        <f t="shared" si="553"/>
        <v>1271.862795041603</v>
      </c>
      <c r="R875" s="38">
        <f t="shared" si="554"/>
        <v>1321.862795041603</v>
      </c>
      <c r="S875" s="20">
        <v>20.100000000000001</v>
      </c>
      <c r="T875" s="65"/>
      <c r="U875" s="65">
        <v>0</v>
      </c>
      <c r="W875" s="23">
        <v>2400</v>
      </c>
      <c r="X875" s="23">
        <v>5990</v>
      </c>
      <c r="Y875" s="23">
        <v>9990</v>
      </c>
      <c r="Z875" s="23">
        <f t="shared" si="555"/>
        <v>2500</v>
      </c>
    </row>
    <row r="876" spans="1:26" hidden="1" x14ac:dyDescent="0.3">
      <c r="A876" s="177">
        <v>43666</v>
      </c>
      <c r="B876" s="163">
        <v>43673</v>
      </c>
      <c r="C876" s="164">
        <f t="shared" si="550"/>
        <v>7</v>
      </c>
      <c r="D876" s="165" t="s">
        <v>112</v>
      </c>
      <c r="E876" s="166" t="s">
        <v>23</v>
      </c>
      <c r="F876" s="167" t="str">
        <f>HYPERLINK("https://www.ckvt.cz/hotely/chorvatsko/stredni-dalmacie/promajna/pavilon-dukic-b-neptun-klub-promajna","Pavilony DUKIĆ B")</f>
        <v>Pavilony DUKIĆ B</v>
      </c>
      <c r="G876" s="166" t="s">
        <v>5</v>
      </c>
      <c r="H876" s="166" t="s">
        <v>136</v>
      </c>
      <c r="I876" s="166" t="s">
        <v>31</v>
      </c>
      <c r="J876" s="168">
        <f t="shared" si="551"/>
        <v>0.21074815595363539</v>
      </c>
      <c r="K876" s="169">
        <v>7490</v>
      </c>
      <c r="L876" s="70">
        <f t="shared" si="547"/>
        <v>9890</v>
      </c>
      <c r="M876" s="70">
        <f t="shared" si="556"/>
        <v>13480</v>
      </c>
      <c r="N876" s="87">
        <f t="shared" si="557"/>
        <v>17480</v>
      </c>
      <c r="O876" s="55">
        <v>9490</v>
      </c>
      <c r="P876" s="37">
        <f t="shared" si="552"/>
        <v>293.72549019607845</v>
      </c>
      <c r="Q876" s="38">
        <f t="shared" si="553"/>
        <v>1271.862795041603</v>
      </c>
      <c r="R876" s="38">
        <f t="shared" si="554"/>
        <v>1321.862795041603</v>
      </c>
      <c r="S876" s="20">
        <v>20.100000000000001</v>
      </c>
      <c r="T876" s="67"/>
      <c r="U876" s="67">
        <v>0</v>
      </c>
      <c r="W876" s="23">
        <v>2400</v>
      </c>
      <c r="X876" s="23">
        <v>5990</v>
      </c>
      <c r="Y876" s="23">
        <v>9990</v>
      </c>
      <c r="Z876" s="23">
        <f t="shared" si="555"/>
        <v>2500</v>
      </c>
    </row>
    <row r="877" spans="1:26" x14ac:dyDescent="0.3">
      <c r="A877" s="94">
        <v>43666</v>
      </c>
      <c r="B877" s="51">
        <v>43673</v>
      </c>
      <c r="C877" s="33">
        <f t="shared" si="550"/>
        <v>7</v>
      </c>
      <c r="D877" s="64" t="s">
        <v>112</v>
      </c>
      <c r="E877" s="40" t="s">
        <v>20</v>
      </c>
      <c r="F877" s="154" t="str">
        <f>HYPERLINK("https://www.ckvt.cz/hotely/chorvatsko/stredni-dalmacie/gradac/depandance-laguna-b","Depandance LAGUNA B")</f>
        <v>Depandance LAGUNA B</v>
      </c>
      <c r="G877" s="40" t="s">
        <v>29</v>
      </c>
      <c r="H877" s="40" t="s">
        <v>136</v>
      </c>
      <c r="I877" s="40" t="s">
        <v>117</v>
      </c>
      <c r="J877" s="99">
        <f t="shared" si="551"/>
        <v>5.8892815076560634E-2</v>
      </c>
      <c r="K877" s="210">
        <v>7990</v>
      </c>
      <c r="L877" s="34">
        <f t="shared" si="547"/>
        <v>10390</v>
      </c>
      <c r="M877" s="34">
        <f t="shared" si="556"/>
        <v>13980</v>
      </c>
      <c r="N877" s="52">
        <f t="shared" si="557"/>
        <v>17980</v>
      </c>
      <c r="O877" s="27">
        <v>8490</v>
      </c>
      <c r="P877" s="37">
        <f t="shared" si="552"/>
        <v>313.33333333333331</v>
      </c>
      <c r="Q877" s="38">
        <f t="shared" si="553"/>
        <v>1356.7668534555951</v>
      </c>
      <c r="R877" s="38">
        <f t="shared" si="554"/>
        <v>1406.7668534555951</v>
      </c>
      <c r="S877" s="20">
        <v>21.1</v>
      </c>
      <c r="T877" s="65"/>
      <c r="U877" s="65" t="s">
        <v>126</v>
      </c>
      <c r="V877" s="193"/>
      <c r="W877" s="23">
        <v>2400</v>
      </c>
      <c r="X877" s="23">
        <v>5990</v>
      </c>
      <c r="Y877" s="23">
        <v>9990</v>
      </c>
    </row>
    <row r="878" spans="1:26" hidden="1" x14ac:dyDescent="0.3">
      <c r="A878" s="162">
        <v>43666</v>
      </c>
      <c r="B878" s="163">
        <v>43673</v>
      </c>
      <c r="C878" s="164">
        <f t="shared" si="550"/>
        <v>7</v>
      </c>
      <c r="D878" s="165" t="s">
        <v>112</v>
      </c>
      <c r="E878" s="166" t="s">
        <v>20</v>
      </c>
      <c r="F878" s="167" t="str">
        <f>HYPERLINK("https://www.ckvt.cz/hotely/chorvatsko/stredni-dalmacie/gradac/depandance-laguna-b","Depandance LAGUNA B")</f>
        <v>Depandance LAGUNA B</v>
      </c>
      <c r="G878" s="166" t="s">
        <v>29</v>
      </c>
      <c r="H878" s="166" t="s">
        <v>136</v>
      </c>
      <c r="I878" s="166" t="s">
        <v>36</v>
      </c>
      <c r="J878" s="168">
        <f t="shared" si="551"/>
        <v>0.11123470522803114</v>
      </c>
      <c r="K878" s="169">
        <v>7990</v>
      </c>
      <c r="L878" s="70">
        <f t="shared" si="547"/>
        <v>10390</v>
      </c>
      <c r="M878" s="70">
        <f t="shared" si="556"/>
        <v>13980</v>
      </c>
      <c r="N878" s="87">
        <f t="shared" si="557"/>
        <v>17980</v>
      </c>
      <c r="O878" s="27">
        <v>8990</v>
      </c>
      <c r="P878" s="37">
        <f t="shared" si="552"/>
        <v>313.33333333333331</v>
      </c>
      <c r="Q878" s="38">
        <f t="shared" si="553"/>
        <v>1356.7668534555951</v>
      </c>
      <c r="R878" s="38">
        <f t="shared" si="554"/>
        <v>1406.7668534555951</v>
      </c>
      <c r="S878" s="20">
        <v>21.1</v>
      </c>
      <c r="T878" s="67"/>
      <c r="U878" s="67">
        <v>5</v>
      </c>
      <c r="W878" s="23">
        <v>2400</v>
      </c>
      <c r="X878" s="23">
        <v>5990</v>
      </c>
      <c r="Y878" s="23">
        <v>9990</v>
      </c>
      <c r="Z878" s="23">
        <f t="shared" si="555"/>
        <v>2500</v>
      </c>
    </row>
    <row r="879" spans="1:26" hidden="1" x14ac:dyDescent="0.3">
      <c r="A879" s="162">
        <v>43666</v>
      </c>
      <c r="B879" s="163">
        <v>43673</v>
      </c>
      <c r="C879" s="164">
        <f t="shared" si="550"/>
        <v>7</v>
      </c>
      <c r="D879" s="165" t="s">
        <v>112</v>
      </c>
      <c r="E879" s="166" t="s">
        <v>20</v>
      </c>
      <c r="F879" s="167" t="str">
        <f>HYPERLINK("https://www.ckvt.cz/hotely/chorvatsko/stredni-dalmacie/gradac/depandance-laguna-b","Depandance LAGUNA B")</f>
        <v>Depandance LAGUNA B</v>
      </c>
      <c r="G879" s="166" t="s">
        <v>29</v>
      </c>
      <c r="H879" s="166" t="s">
        <v>136</v>
      </c>
      <c r="I879" s="166" t="s">
        <v>33</v>
      </c>
      <c r="J879" s="168">
        <f t="shared" si="551"/>
        <v>5.8892815076560634E-2</v>
      </c>
      <c r="K879" s="169">
        <v>7990</v>
      </c>
      <c r="L879" s="70">
        <f t="shared" si="547"/>
        <v>10390</v>
      </c>
      <c r="M879" s="70">
        <f t="shared" si="556"/>
        <v>13980</v>
      </c>
      <c r="N879" s="87">
        <f t="shared" si="557"/>
        <v>17980</v>
      </c>
      <c r="O879" s="27">
        <v>8490</v>
      </c>
      <c r="P879" s="37">
        <f t="shared" si="552"/>
        <v>313.33333333333331</v>
      </c>
      <c r="Q879" s="38">
        <f t="shared" si="553"/>
        <v>1356.7668534555951</v>
      </c>
      <c r="R879" s="38">
        <f t="shared" si="554"/>
        <v>1406.7668534555951</v>
      </c>
      <c r="S879" s="20">
        <v>21.2</v>
      </c>
      <c r="T879" s="67"/>
      <c r="U879" s="67">
        <v>10</v>
      </c>
      <c r="W879" s="23">
        <v>2400</v>
      </c>
      <c r="X879" s="23">
        <v>5990</v>
      </c>
      <c r="Y879" s="23">
        <v>9990</v>
      </c>
      <c r="Z879" s="23">
        <f t="shared" si="555"/>
        <v>2500</v>
      </c>
    </row>
    <row r="880" spans="1:26" x14ac:dyDescent="0.3">
      <c r="A880" s="94">
        <v>43666</v>
      </c>
      <c r="B880" s="51">
        <v>43673</v>
      </c>
      <c r="C880" s="33">
        <f>B880-A880</f>
        <v>7</v>
      </c>
      <c r="D880" s="64" t="s">
        <v>112</v>
      </c>
      <c r="E880" s="40" t="s">
        <v>20</v>
      </c>
      <c r="F880" s="154" t="str">
        <f>HYPERLINK("https://www.ckvt.cz/hotely/chorvatsko/stredni-dalmacie/gradac/depandance-laguna-a","Depandance LAGUNA A")</f>
        <v>Depandance LAGUNA A</v>
      </c>
      <c r="G880" s="40" t="s">
        <v>29</v>
      </c>
      <c r="H880" s="40" t="s">
        <v>136</v>
      </c>
      <c r="I880" s="40" t="s">
        <v>117</v>
      </c>
      <c r="J880" s="99">
        <f>1-(K880/O880)</f>
        <v>0.11123470522803114</v>
      </c>
      <c r="K880" s="210">
        <v>7990</v>
      </c>
      <c r="L880" s="34">
        <f>K880+W880</f>
        <v>10390</v>
      </c>
      <c r="M880" s="34">
        <f t="shared" si="556"/>
        <v>13980</v>
      </c>
      <c r="N880" s="52">
        <f t="shared" si="557"/>
        <v>17980</v>
      </c>
      <c r="O880" s="27">
        <v>8990</v>
      </c>
      <c r="P880" s="37">
        <f>K880/25.5</f>
        <v>313.33333333333331</v>
      </c>
      <c r="Q880" s="38">
        <f>K880/5.889</f>
        <v>1356.7668534555951</v>
      </c>
      <c r="R880" s="38">
        <f>(C880+1)*6.25+Q880</f>
        <v>1406.7668534555951</v>
      </c>
      <c r="S880" s="20">
        <v>23.1</v>
      </c>
      <c r="T880" s="65"/>
      <c r="U880" s="65" t="s">
        <v>126</v>
      </c>
      <c r="V880" s="193"/>
      <c r="W880" s="23">
        <v>2400</v>
      </c>
      <c r="X880" s="23">
        <v>5990</v>
      </c>
      <c r="Y880" s="23">
        <v>9990</v>
      </c>
    </row>
    <row r="881" spans="1:26" hidden="1" x14ac:dyDescent="0.3">
      <c r="A881" s="162">
        <v>43666</v>
      </c>
      <c r="B881" s="163">
        <v>43673</v>
      </c>
      <c r="C881" s="164">
        <f>B881-A881</f>
        <v>7</v>
      </c>
      <c r="D881" s="165" t="s">
        <v>112</v>
      </c>
      <c r="E881" s="166" t="s">
        <v>20</v>
      </c>
      <c r="F881" s="167" t="str">
        <f>HYPERLINK("https://www.ckvt.cz/hotely/chorvatsko/stredni-dalmacie/gradac/depandance-laguna-a","Depandance LAGUNA A")</f>
        <v>Depandance LAGUNA A</v>
      </c>
      <c r="G881" s="166" t="s">
        <v>29</v>
      </c>
      <c r="H881" s="166" t="s">
        <v>136</v>
      </c>
      <c r="I881" s="166" t="s">
        <v>33</v>
      </c>
      <c r="J881" s="168">
        <f>1-(K881/O881)</f>
        <v>0.11123470522803114</v>
      </c>
      <c r="K881" s="169">
        <v>7990</v>
      </c>
      <c r="L881" s="70">
        <f>K881+W881</f>
        <v>10390</v>
      </c>
      <c r="M881" s="70">
        <f t="shared" si="556"/>
        <v>13980</v>
      </c>
      <c r="N881" s="87">
        <f t="shared" si="557"/>
        <v>17980</v>
      </c>
      <c r="O881" s="27">
        <v>8990</v>
      </c>
      <c r="P881" s="37">
        <f>K881/25.5</f>
        <v>313.33333333333331</v>
      </c>
      <c r="Q881" s="38">
        <f>K881/5.889</f>
        <v>1356.7668534555951</v>
      </c>
      <c r="R881" s="38">
        <f>(C881+1)*6.25+Q881</f>
        <v>1406.7668534555951</v>
      </c>
      <c r="S881" s="20">
        <v>23.1</v>
      </c>
      <c r="T881" s="67"/>
      <c r="U881" s="67">
        <v>3</v>
      </c>
      <c r="V881" s="193" t="s">
        <v>143</v>
      </c>
      <c r="W881" s="23">
        <v>2400</v>
      </c>
      <c r="X881" s="23">
        <v>5990</v>
      </c>
      <c r="Y881" s="23">
        <v>9990</v>
      </c>
      <c r="Z881" s="23">
        <f t="shared" si="555"/>
        <v>2500</v>
      </c>
    </row>
    <row r="882" spans="1:26" hidden="1" x14ac:dyDescent="0.3">
      <c r="A882" s="162">
        <v>43666</v>
      </c>
      <c r="B882" s="163">
        <v>43673</v>
      </c>
      <c r="C882" s="164">
        <f>B882-A882</f>
        <v>7</v>
      </c>
      <c r="D882" s="165" t="s">
        <v>112</v>
      </c>
      <c r="E882" s="166" t="s">
        <v>20</v>
      </c>
      <c r="F882" s="167" t="str">
        <f>HYPERLINK("https://www.ckvt.cz/hotely/chorvatsko/stredni-dalmacie/gradac/depandance-laguna-a","Depandance LAGUNA A")</f>
        <v>Depandance LAGUNA A</v>
      </c>
      <c r="G882" s="166" t="s">
        <v>29</v>
      </c>
      <c r="H882" s="166" t="s">
        <v>136</v>
      </c>
      <c r="I882" s="166" t="s">
        <v>32</v>
      </c>
      <c r="J882" s="168">
        <f>1-(K882/O882)</f>
        <v>0.15806111696522651</v>
      </c>
      <c r="K882" s="169">
        <v>7990</v>
      </c>
      <c r="L882" s="70">
        <f>K882+W882</f>
        <v>10390</v>
      </c>
      <c r="M882" s="70">
        <f t="shared" si="556"/>
        <v>13980</v>
      </c>
      <c r="N882" s="87">
        <f t="shared" si="557"/>
        <v>17980</v>
      </c>
      <c r="O882" s="27">
        <v>9490</v>
      </c>
      <c r="P882" s="37">
        <f>K882/25.5</f>
        <v>313.33333333333331</v>
      </c>
      <c r="Q882" s="38">
        <f>K882/5.889</f>
        <v>1356.7668534555951</v>
      </c>
      <c r="R882" s="38">
        <f>(C882+1)*6.25+Q882</f>
        <v>1406.7668534555951</v>
      </c>
      <c r="S882" s="20">
        <v>23.2</v>
      </c>
      <c r="T882" s="67"/>
      <c r="U882" s="67">
        <v>5</v>
      </c>
      <c r="V882" s="193"/>
      <c r="W882" s="23">
        <v>2400</v>
      </c>
      <c r="X882" s="23">
        <v>5990</v>
      </c>
      <c r="Y882" s="23">
        <v>9990</v>
      </c>
      <c r="Z882" s="23">
        <f t="shared" si="555"/>
        <v>2500</v>
      </c>
    </row>
    <row r="883" spans="1:26" x14ac:dyDescent="0.3">
      <c r="A883" s="94">
        <v>43666</v>
      </c>
      <c r="B883" s="51">
        <v>43673</v>
      </c>
      <c r="C883" s="33">
        <f t="shared" ref="C883:C910" si="558">B883-A883</f>
        <v>7</v>
      </c>
      <c r="D883" s="64" t="s">
        <v>112</v>
      </c>
      <c r="E883" s="40" t="s">
        <v>19</v>
      </c>
      <c r="F883" s="154" t="str">
        <f>HYPERLINK("https://www.ckvt.cz/apartmany/chorvatsko/stredni-dalmacie/brist/vila-marko","Vila MARKO")</f>
        <v>Vila MARKO</v>
      </c>
      <c r="G883" s="40" t="s">
        <v>5</v>
      </c>
      <c r="H883" s="40" t="s">
        <v>136</v>
      </c>
      <c r="I883" s="40" t="s">
        <v>117</v>
      </c>
      <c r="J883" s="99">
        <f t="shared" ref="J883:J910" si="559">1-(K883/O883)</f>
        <v>0.15806111696522651</v>
      </c>
      <c r="K883" s="210">
        <v>7990</v>
      </c>
      <c r="L883" s="34">
        <f t="shared" ref="L883:L952" si="560">K883+W883</f>
        <v>10390</v>
      </c>
      <c r="M883" s="34">
        <f t="shared" ref="M883:M955" si="561">K883+X883</f>
        <v>13980</v>
      </c>
      <c r="N883" s="52">
        <f t="shared" ref="N883:N955" si="562">K883+Y883</f>
        <v>17980</v>
      </c>
      <c r="O883" s="27">
        <v>9490</v>
      </c>
      <c r="P883" s="37">
        <f t="shared" ref="P883:P910" si="563">K883/25.5</f>
        <v>313.33333333333331</v>
      </c>
      <c r="Q883" s="38">
        <f t="shared" ref="Q883:Q910" si="564">K883/5.889</f>
        <v>1356.7668534555951</v>
      </c>
      <c r="R883" s="38">
        <f t="shared" ref="R883:R910" si="565">(C883+1)*6.25+Q883</f>
        <v>1406.7668534555951</v>
      </c>
      <c r="S883" s="18">
        <v>22.1</v>
      </c>
      <c r="T883" s="194"/>
      <c r="U883" s="215" t="s">
        <v>126</v>
      </c>
      <c r="V883" s="192"/>
      <c r="W883" s="23">
        <v>2400</v>
      </c>
      <c r="X883" s="23">
        <v>5990</v>
      </c>
      <c r="Y883" s="23">
        <v>9990</v>
      </c>
    </row>
    <row r="884" spans="1:26" hidden="1" x14ac:dyDescent="0.3">
      <c r="A884" s="162">
        <v>43666</v>
      </c>
      <c r="B884" s="163">
        <v>43673</v>
      </c>
      <c r="C884" s="164">
        <f t="shared" si="558"/>
        <v>7</v>
      </c>
      <c r="D884" s="165" t="s">
        <v>112</v>
      </c>
      <c r="E884" s="166" t="s">
        <v>19</v>
      </c>
      <c r="F884" s="167" t="str">
        <f>HYPERLINK("https://www.ckvt.cz/apartmany/chorvatsko/stredni-dalmacie/brist/vila-marko","Vila MARKO")</f>
        <v>Vila MARKO</v>
      </c>
      <c r="G884" s="166" t="s">
        <v>5</v>
      </c>
      <c r="H884" s="166" t="s">
        <v>136</v>
      </c>
      <c r="I884" s="166" t="s">
        <v>37</v>
      </c>
      <c r="J884" s="168">
        <f t="shared" si="559"/>
        <v>0.15806111696522651</v>
      </c>
      <c r="K884" s="169">
        <v>7990</v>
      </c>
      <c r="L884" s="70">
        <f t="shared" si="560"/>
        <v>10390</v>
      </c>
      <c r="M884" s="70">
        <f t="shared" si="561"/>
        <v>13980</v>
      </c>
      <c r="N884" s="87">
        <f t="shared" si="562"/>
        <v>17980</v>
      </c>
      <c r="O884" s="27">
        <v>9490</v>
      </c>
      <c r="P884" s="37">
        <f t="shared" si="563"/>
        <v>313.33333333333331</v>
      </c>
      <c r="Q884" s="38">
        <f t="shared" si="564"/>
        <v>1356.7668534555951</v>
      </c>
      <c r="R884" s="38">
        <f t="shared" si="565"/>
        <v>1406.7668534555951</v>
      </c>
      <c r="S884" s="18">
        <v>22.1</v>
      </c>
      <c r="T884" s="193"/>
      <c r="U884" s="216">
        <v>1</v>
      </c>
      <c r="W884" s="23">
        <v>2400</v>
      </c>
      <c r="X884" s="23">
        <v>5990</v>
      </c>
      <c r="Y884" s="23">
        <v>9990</v>
      </c>
      <c r="Z884" s="23">
        <f t="shared" si="555"/>
        <v>2500</v>
      </c>
    </row>
    <row r="885" spans="1:26" hidden="1" x14ac:dyDescent="0.3">
      <c r="A885" s="162">
        <v>43666</v>
      </c>
      <c r="B885" s="163">
        <v>43673</v>
      </c>
      <c r="C885" s="164">
        <f t="shared" si="558"/>
        <v>7</v>
      </c>
      <c r="D885" s="165" t="s">
        <v>112</v>
      </c>
      <c r="E885" s="166" t="s">
        <v>19</v>
      </c>
      <c r="F885" s="167" t="str">
        <f>HYPERLINK("https://www.ckvt.cz/apartmany/chorvatsko/stredni-dalmacie/brist/vila-marko","Vila MARKO")</f>
        <v>Vila MARKO</v>
      </c>
      <c r="G885" s="166" t="s">
        <v>5</v>
      </c>
      <c r="H885" s="166" t="s">
        <v>136</v>
      </c>
      <c r="I885" s="166" t="s">
        <v>39</v>
      </c>
      <c r="J885" s="168">
        <f t="shared" si="559"/>
        <v>0.15806111696522651</v>
      </c>
      <c r="K885" s="169">
        <v>7990</v>
      </c>
      <c r="L885" s="70">
        <f t="shared" si="560"/>
        <v>10390</v>
      </c>
      <c r="M885" s="70">
        <f t="shared" si="561"/>
        <v>13980</v>
      </c>
      <c r="N885" s="87">
        <f t="shared" si="562"/>
        <v>17980</v>
      </c>
      <c r="O885" s="27">
        <v>9490</v>
      </c>
      <c r="P885" s="37">
        <f t="shared" si="563"/>
        <v>313.33333333333331</v>
      </c>
      <c r="Q885" s="38">
        <f t="shared" si="564"/>
        <v>1356.7668534555951</v>
      </c>
      <c r="R885" s="38">
        <f t="shared" si="565"/>
        <v>1406.7668534555951</v>
      </c>
      <c r="S885" s="18">
        <v>22.2</v>
      </c>
      <c r="T885" s="193"/>
      <c r="U885" s="216">
        <v>1</v>
      </c>
      <c r="W885" s="23">
        <v>2400</v>
      </c>
      <c r="X885" s="23">
        <v>5990</v>
      </c>
      <c r="Y885" s="23">
        <v>9990</v>
      </c>
      <c r="Z885" s="23">
        <f t="shared" si="555"/>
        <v>2500</v>
      </c>
    </row>
    <row r="886" spans="1:26" hidden="1" x14ac:dyDescent="0.3">
      <c r="A886" s="162">
        <v>43666</v>
      </c>
      <c r="B886" s="163">
        <v>43673</v>
      </c>
      <c r="C886" s="164">
        <f t="shared" si="558"/>
        <v>7</v>
      </c>
      <c r="D886" s="165" t="s">
        <v>112</v>
      </c>
      <c r="E886" s="166" t="s">
        <v>19</v>
      </c>
      <c r="F886" s="167" t="str">
        <f>HYPERLINK("https://www.ckvt.cz/apartmany/chorvatsko/stredni-dalmacie/brist/vila-marko","Vila MARKO")</f>
        <v>Vila MARKO</v>
      </c>
      <c r="G886" s="166" t="s">
        <v>5</v>
      </c>
      <c r="H886" s="166" t="s">
        <v>136</v>
      </c>
      <c r="I886" s="166" t="s">
        <v>38</v>
      </c>
      <c r="J886" s="168">
        <f t="shared" si="559"/>
        <v>0.13278855975485193</v>
      </c>
      <c r="K886" s="169">
        <v>8490</v>
      </c>
      <c r="L886" s="70">
        <f t="shared" si="560"/>
        <v>10890</v>
      </c>
      <c r="M886" s="70">
        <f t="shared" si="561"/>
        <v>14480</v>
      </c>
      <c r="N886" s="87">
        <f t="shared" si="562"/>
        <v>18480</v>
      </c>
      <c r="O886" s="27">
        <v>9790</v>
      </c>
      <c r="P886" s="37">
        <f t="shared" si="563"/>
        <v>332.94117647058823</v>
      </c>
      <c r="Q886" s="38">
        <f t="shared" si="564"/>
        <v>1441.6709118695874</v>
      </c>
      <c r="R886" s="38">
        <f t="shared" si="565"/>
        <v>1491.6709118695874</v>
      </c>
      <c r="S886" s="18">
        <v>22.3</v>
      </c>
      <c r="T886" s="23"/>
      <c r="U886" s="22">
        <v>4</v>
      </c>
      <c r="W886" s="23">
        <v>2400</v>
      </c>
      <c r="X886" s="23">
        <v>5990</v>
      </c>
      <c r="Y886" s="23">
        <v>9990</v>
      </c>
      <c r="Z886" s="23">
        <f t="shared" si="555"/>
        <v>2500</v>
      </c>
    </row>
    <row r="887" spans="1:26" x14ac:dyDescent="0.3">
      <c r="A887" s="94">
        <v>43666</v>
      </c>
      <c r="B887" s="51">
        <v>43673</v>
      </c>
      <c r="C887" s="33">
        <f t="shared" si="558"/>
        <v>7</v>
      </c>
      <c r="D887" s="64" t="s">
        <v>112</v>
      </c>
      <c r="E887" s="40" t="s">
        <v>19</v>
      </c>
      <c r="F887" s="154" t="str">
        <f>HYPERLINK("https://www.ckvt.cz/hotely/chorvatsko/stredni-dalmacie/brist/hotel-riva","Hotel RIVA")</f>
        <v>Hotel RIVA</v>
      </c>
      <c r="G887" s="40" t="s">
        <v>5</v>
      </c>
      <c r="H887" s="40" t="s">
        <v>136</v>
      </c>
      <c r="I887" s="40" t="s">
        <v>117</v>
      </c>
      <c r="J887" s="99">
        <f t="shared" si="559"/>
        <v>0.22747952684258421</v>
      </c>
      <c r="K887" s="210">
        <v>8490</v>
      </c>
      <c r="L887" s="34">
        <f t="shared" si="560"/>
        <v>10890</v>
      </c>
      <c r="M887" s="34">
        <f t="shared" si="561"/>
        <v>14480</v>
      </c>
      <c r="N887" s="52">
        <f t="shared" si="562"/>
        <v>18480</v>
      </c>
      <c r="O887" s="27">
        <v>10990</v>
      </c>
      <c r="P887" s="37">
        <f t="shared" si="563"/>
        <v>332.94117647058823</v>
      </c>
      <c r="Q887" s="38">
        <f t="shared" si="564"/>
        <v>1441.6709118695874</v>
      </c>
      <c r="R887" s="38">
        <f t="shared" si="565"/>
        <v>1491.6709118695874</v>
      </c>
      <c r="S887" s="18">
        <v>24.1</v>
      </c>
      <c r="T887" s="65"/>
      <c r="U887" s="65" t="s">
        <v>126</v>
      </c>
      <c r="W887" s="23">
        <v>2400</v>
      </c>
      <c r="X887" s="23">
        <v>5990</v>
      </c>
      <c r="Y887" s="23">
        <v>9990</v>
      </c>
    </row>
    <row r="888" spans="1:26" hidden="1" x14ac:dyDescent="0.3">
      <c r="A888" s="162">
        <v>43666</v>
      </c>
      <c r="B888" s="163">
        <v>43673</v>
      </c>
      <c r="C888" s="164">
        <f t="shared" si="558"/>
        <v>7</v>
      </c>
      <c r="D888" s="165" t="s">
        <v>112</v>
      </c>
      <c r="E888" s="166" t="s">
        <v>19</v>
      </c>
      <c r="F888" s="167" t="str">
        <f>HYPERLINK("https://www.ckvt.cz/hotely/chorvatsko/stredni-dalmacie/brist/hotel-riva","Hotel RIVA")</f>
        <v>Hotel RIVA</v>
      </c>
      <c r="G888" s="166" t="s">
        <v>5</v>
      </c>
      <c r="H888" s="166" t="s">
        <v>136</v>
      </c>
      <c r="I888" s="166" t="s">
        <v>89</v>
      </c>
      <c r="J888" s="168">
        <f t="shared" si="559"/>
        <v>0.22747952684258421</v>
      </c>
      <c r="K888" s="169">
        <v>8490</v>
      </c>
      <c r="L888" s="70">
        <f t="shared" si="560"/>
        <v>10890</v>
      </c>
      <c r="M888" s="70">
        <f t="shared" si="561"/>
        <v>14480</v>
      </c>
      <c r="N888" s="87">
        <f t="shared" si="562"/>
        <v>18480</v>
      </c>
      <c r="O888" s="27">
        <v>10990</v>
      </c>
      <c r="P888" s="37">
        <f t="shared" si="563"/>
        <v>332.94117647058823</v>
      </c>
      <c r="Q888" s="38">
        <f t="shared" si="564"/>
        <v>1441.6709118695874</v>
      </c>
      <c r="R888" s="38">
        <f t="shared" si="565"/>
        <v>1491.6709118695874</v>
      </c>
      <c r="S888" s="18">
        <v>24.1</v>
      </c>
      <c r="U888" s="67">
        <v>1</v>
      </c>
      <c r="W888" s="23">
        <v>2400</v>
      </c>
      <c r="X888" s="23">
        <v>5990</v>
      </c>
      <c r="Y888" s="23">
        <v>9990</v>
      </c>
      <c r="Z888" s="23">
        <f t="shared" si="555"/>
        <v>2500</v>
      </c>
    </row>
    <row r="889" spans="1:26" customFormat="1" hidden="1" x14ac:dyDescent="0.3">
      <c r="A889" s="170">
        <v>43666</v>
      </c>
      <c r="B889" s="171">
        <v>43673</v>
      </c>
      <c r="C889" s="172">
        <f t="shared" si="558"/>
        <v>7</v>
      </c>
      <c r="D889" s="173" t="s">
        <v>112</v>
      </c>
      <c r="E889" s="174" t="s">
        <v>19</v>
      </c>
      <c r="F889" s="175" t="str">
        <f>HYPERLINK("https://www.ckvt.cz/hotely/chorvatsko/stredni-dalmacie/brist/hotel-riva","Hotel RIVA")</f>
        <v>Hotel RIVA</v>
      </c>
      <c r="G889" s="174" t="s">
        <v>5</v>
      </c>
      <c r="H889" s="174" t="s">
        <v>136</v>
      </c>
      <c r="I889" s="174" t="s">
        <v>69</v>
      </c>
      <c r="J889" s="176">
        <f t="shared" si="559"/>
        <v>0.29190992493744783</v>
      </c>
      <c r="K889" s="212">
        <v>8490</v>
      </c>
      <c r="L889" s="79">
        <f t="shared" si="560"/>
        <v>10890</v>
      </c>
      <c r="M889" s="79">
        <f t="shared" si="561"/>
        <v>14480</v>
      </c>
      <c r="N889" s="88">
        <f t="shared" si="562"/>
        <v>18480</v>
      </c>
      <c r="O889" s="3">
        <v>11990</v>
      </c>
      <c r="P889" s="6">
        <f t="shared" si="563"/>
        <v>332.94117647058823</v>
      </c>
      <c r="Q889" s="7">
        <f t="shared" si="564"/>
        <v>1441.6709118695874</v>
      </c>
      <c r="R889" s="38">
        <f t="shared" si="565"/>
        <v>1491.6709118695874</v>
      </c>
      <c r="S889" s="18">
        <v>24.2</v>
      </c>
      <c r="T889" s="69"/>
      <c r="U889" s="68">
        <v>4</v>
      </c>
      <c r="W889">
        <v>2400</v>
      </c>
      <c r="X889" s="23">
        <v>5990</v>
      </c>
      <c r="Y889" s="23">
        <v>9990</v>
      </c>
      <c r="Z889" s="23">
        <f t="shared" si="555"/>
        <v>2500</v>
      </c>
    </row>
    <row r="890" spans="1:26" hidden="1" x14ac:dyDescent="0.3">
      <c r="A890" s="162">
        <v>43666</v>
      </c>
      <c r="B890" s="163">
        <v>43673</v>
      </c>
      <c r="C890" s="164">
        <f t="shared" si="558"/>
        <v>7</v>
      </c>
      <c r="D890" s="165" t="s">
        <v>112</v>
      </c>
      <c r="E890" s="166" t="s">
        <v>19</v>
      </c>
      <c r="F890" s="167" t="str">
        <f>HYPERLINK("https://www.ckvt.cz/hotely/chorvatsko/stredni-dalmacie/brist/hotel-riva","Hotel RIVA")</f>
        <v>Hotel RIVA</v>
      </c>
      <c r="G890" s="166" t="s">
        <v>5</v>
      </c>
      <c r="H890" s="166" t="s">
        <v>136</v>
      </c>
      <c r="I890" s="166" t="s">
        <v>77</v>
      </c>
      <c r="J890" s="168">
        <f t="shared" si="559"/>
        <v>0.29190992493744783</v>
      </c>
      <c r="K890" s="169">
        <v>8490</v>
      </c>
      <c r="L890" s="70">
        <f t="shared" si="560"/>
        <v>10890</v>
      </c>
      <c r="M890" s="70">
        <f t="shared" si="561"/>
        <v>14480</v>
      </c>
      <c r="N890" s="87">
        <f t="shared" si="562"/>
        <v>18480</v>
      </c>
      <c r="O890" s="27">
        <v>11990</v>
      </c>
      <c r="P890" s="37">
        <f t="shared" si="563"/>
        <v>332.94117647058823</v>
      </c>
      <c r="Q890" s="38">
        <f t="shared" si="564"/>
        <v>1441.6709118695874</v>
      </c>
      <c r="R890" s="38">
        <f t="shared" si="565"/>
        <v>1491.6709118695874</v>
      </c>
      <c r="S890" s="18">
        <v>24.3</v>
      </c>
      <c r="U890" s="67">
        <v>2</v>
      </c>
      <c r="W890" s="23">
        <v>2400</v>
      </c>
      <c r="X890" s="23">
        <v>5990</v>
      </c>
      <c r="Y890" s="23">
        <v>9990</v>
      </c>
      <c r="Z890" s="23">
        <f t="shared" si="555"/>
        <v>2500</v>
      </c>
    </row>
    <row r="891" spans="1:26" ht="15" hidden="1" customHeight="1" x14ac:dyDescent="0.3">
      <c r="A891" s="162">
        <v>43666</v>
      </c>
      <c r="B891" s="163">
        <v>43673</v>
      </c>
      <c r="C891" s="164">
        <f t="shared" si="558"/>
        <v>7</v>
      </c>
      <c r="D891" s="165" t="s">
        <v>112</v>
      </c>
      <c r="E891" s="166" t="s">
        <v>19</v>
      </c>
      <c r="F891" s="167" t="str">
        <f>HYPERLINK("https://www.ckvt.cz/hotely/chorvatsko/stredni-dalmacie/brist/hotel-riva","Hotel RIVA")</f>
        <v>Hotel RIVA</v>
      </c>
      <c r="G891" s="166" t="s">
        <v>5</v>
      </c>
      <c r="H891" s="166" t="s">
        <v>136</v>
      </c>
      <c r="I891" s="166" t="s">
        <v>32</v>
      </c>
      <c r="J891" s="168">
        <f t="shared" si="559"/>
        <v>0.20016012810248196</v>
      </c>
      <c r="K891" s="169">
        <v>9990</v>
      </c>
      <c r="L891" s="70">
        <f t="shared" si="560"/>
        <v>12390</v>
      </c>
      <c r="M891" s="70">
        <f t="shared" si="561"/>
        <v>15980</v>
      </c>
      <c r="N891" s="87">
        <f t="shared" si="562"/>
        <v>19980</v>
      </c>
      <c r="O891" s="27">
        <v>12490</v>
      </c>
      <c r="P891" s="37">
        <f t="shared" si="563"/>
        <v>391.76470588235293</v>
      </c>
      <c r="Q891" s="38">
        <f t="shared" si="564"/>
        <v>1696.3830871115638</v>
      </c>
      <c r="R891" s="38">
        <f t="shared" si="565"/>
        <v>1746.3830871115638</v>
      </c>
      <c r="S891" s="18">
        <v>24.4</v>
      </c>
      <c r="U891" s="67">
        <v>7</v>
      </c>
      <c r="W891" s="23">
        <v>2400</v>
      </c>
      <c r="X891" s="23">
        <v>5990</v>
      </c>
      <c r="Y891" s="23">
        <v>9990</v>
      </c>
      <c r="Z891" s="23">
        <f t="shared" si="555"/>
        <v>2500</v>
      </c>
    </row>
    <row r="892" spans="1:26" x14ac:dyDescent="0.3">
      <c r="A892" s="156">
        <v>43666</v>
      </c>
      <c r="B892" s="51">
        <v>43673</v>
      </c>
      <c r="C892" s="33">
        <f t="shared" si="558"/>
        <v>7</v>
      </c>
      <c r="D892" s="64" t="s">
        <v>112</v>
      </c>
      <c r="E892" s="40" t="s">
        <v>18</v>
      </c>
      <c r="F892" s="154" t="str">
        <f t="shared" ref="F892:F897" si="566">HYPERLINK("https://www.ckvt.cz/hotely/chorvatsko/stredni-dalmacie/makarska/hotel-rivijera","Hotel RIVIJERA")</f>
        <v>Hotel RIVIJERA</v>
      </c>
      <c r="G892" s="40" t="s">
        <v>29</v>
      </c>
      <c r="H892" s="40" t="s">
        <v>136</v>
      </c>
      <c r="I892" s="40" t="s">
        <v>117</v>
      </c>
      <c r="J892" s="99">
        <f t="shared" si="559"/>
        <v>0.14299332697807432</v>
      </c>
      <c r="K892" s="210">
        <v>8990</v>
      </c>
      <c r="L892" s="34">
        <f t="shared" si="560"/>
        <v>11390</v>
      </c>
      <c r="M892" s="34">
        <f t="shared" si="561"/>
        <v>14980</v>
      </c>
      <c r="N892" s="52">
        <f t="shared" si="562"/>
        <v>18980</v>
      </c>
      <c r="O892" s="27">
        <v>10490</v>
      </c>
      <c r="P892" s="37">
        <f t="shared" si="563"/>
        <v>352.54901960784315</v>
      </c>
      <c r="Q892" s="38">
        <f t="shared" si="564"/>
        <v>1526.5749702835794</v>
      </c>
      <c r="R892" s="38">
        <f t="shared" si="565"/>
        <v>1576.5749702835794</v>
      </c>
      <c r="S892" s="20">
        <v>27.1</v>
      </c>
      <c r="T892" s="65"/>
      <c r="U892" s="65" t="s">
        <v>126</v>
      </c>
      <c r="W892" s="23">
        <v>2400</v>
      </c>
      <c r="X892" s="23">
        <v>5990</v>
      </c>
      <c r="Y892" s="23">
        <v>9990</v>
      </c>
    </row>
    <row r="893" spans="1:26" hidden="1" x14ac:dyDescent="0.3">
      <c r="A893" s="177">
        <v>43666</v>
      </c>
      <c r="B893" s="163">
        <v>43673</v>
      </c>
      <c r="C893" s="164">
        <f t="shared" si="558"/>
        <v>7</v>
      </c>
      <c r="D893" s="165" t="s">
        <v>112</v>
      </c>
      <c r="E893" s="166" t="s">
        <v>18</v>
      </c>
      <c r="F893" s="167" t="str">
        <f t="shared" si="566"/>
        <v>Hotel RIVIJERA</v>
      </c>
      <c r="G893" s="166" t="s">
        <v>29</v>
      </c>
      <c r="H893" s="166" t="s">
        <v>136</v>
      </c>
      <c r="I893" s="166" t="s">
        <v>40</v>
      </c>
      <c r="J893" s="168">
        <f t="shared" si="559"/>
        <v>0.14299332697807432</v>
      </c>
      <c r="K893" s="169">
        <v>8990</v>
      </c>
      <c r="L893" s="70">
        <f t="shared" si="560"/>
        <v>11390</v>
      </c>
      <c r="M893" s="70">
        <f t="shared" si="561"/>
        <v>14980</v>
      </c>
      <c r="N893" s="87">
        <f t="shared" si="562"/>
        <v>18980</v>
      </c>
      <c r="O893" s="27">
        <v>10490</v>
      </c>
      <c r="P893" s="37">
        <f t="shared" si="563"/>
        <v>352.54901960784315</v>
      </c>
      <c r="Q893" s="38">
        <f t="shared" si="564"/>
        <v>1526.5749702835794</v>
      </c>
      <c r="R893" s="38">
        <f t="shared" si="565"/>
        <v>1576.5749702835794</v>
      </c>
      <c r="S893" s="20">
        <v>27.1</v>
      </c>
      <c r="T893" s="23"/>
      <c r="U893" s="22">
        <v>9</v>
      </c>
      <c r="V893" s="23">
        <v>9390</v>
      </c>
      <c r="W893" s="23">
        <v>2400</v>
      </c>
      <c r="X893" s="23">
        <v>5990</v>
      </c>
      <c r="Y893" s="23">
        <v>9990</v>
      </c>
      <c r="Z893" s="23">
        <f t="shared" si="555"/>
        <v>2500</v>
      </c>
    </row>
    <row r="894" spans="1:26" hidden="1" x14ac:dyDescent="0.3">
      <c r="A894" s="177">
        <v>43666</v>
      </c>
      <c r="B894" s="163">
        <v>43673</v>
      </c>
      <c r="C894" s="164">
        <f t="shared" si="558"/>
        <v>7</v>
      </c>
      <c r="D894" s="165" t="s">
        <v>112</v>
      </c>
      <c r="E894" s="166" t="s">
        <v>18</v>
      </c>
      <c r="F894" s="167" t="str">
        <f t="shared" si="566"/>
        <v>Hotel RIVIJERA</v>
      </c>
      <c r="G894" s="166" t="s">
        <v>29</v>
      </c>
      <c r="H894" s="166" t="s">
        <v>136</v>
      </c>
      <c r="I894" s="166" t="s">
        <v>33</v>
      </c>
      <c r="J894" s="168">
        <f t="shared" si="559"/>
        <v>0.14299332697807432</v>
      </c>
      <c r="K894" s="169">
        <v>8990</v>
      </c>
      <c r="L894" s="70">
        <f t="shared" si="560"/>
        <v>11390</v>
      </c>
      <c r="M894" s="70">
        <f t="shared" si="561"/>
        <v>14980</v>
      </c>
      <c r="N894" s="87">
        <f t="shared" si="562"/>
        <v>18980</v>
      </c>
      <c r="O894" s="27">
        <v>10490</v>
      </c>
      <c r="P894" s="37">
        <f t="shared" si="563"/>
        <v>352.54901960784315</v>
      </c>
      <c r="Q894" s="38">
        <f t="shared" si="564"/>
        <v>1526.5749702835794</v>
      </c>
      <c r="R894" s="38">
        <f t="shared" si="565"/>
        <v>1576.5749702835794</v>
      </c>
      <c r="S894" s="20">
        <v>27.2</v>
      </c>
      <c r="T894" s="23"/>
      <c r="U894" s="22">
        <v>11</v>
      </c>
      <c r="W894" s="23">
        <v>2400</v>
      </c>
      <c r="X894" s="23">
        <v>5990</v>
      </c>
      <c r="Y894" s="23">
        <v>9990</v>
      </c>
      <c r="Z894" s="23">
        <f t="shared" si="555"/>
        <v>2500</v>
      </c>
    </row>
    <row r="895" spans="1:26" hidden="1" x14ac:dyDescent="0.3">
      <c r="A895" s="177">
        <v>43666</v>
      </c>
      <c r="B895" s="163">
        <v>43673</v>
      </c>
      <c r="C895" s="164">
        <f t="shared" si="558"/>
        <v>7</v>
      </c>
      <c r="D895" s="165" t="s">
        <v>112</v>
      </c>
      <c r="E895" s="166" t="s">
        <v>18</v>
      </c>
      <c r="F895" s="167" t="str">
        <f t="shared" si="566"/>
        <v>Hotel RIVIJERA</v>
      </c>
      <c r="G895" s="166" t="s">
        <v>29</v>
      </c>
      <c r="H895" s="166" t="s">
        <v>136</v>
      </c>
      <c r="I895" s="166" t="s">
        <v>108</v>
      </c>
      <c r="J895" s="168">
        <f t="shared" si="559"/>
        <v>0.13648771610555055</v>
      </c>
      <c r="K895" s="169">
        <v>9490</v>
      </c>
      <c r="L895" s="70">
        <f t="shared" si="560"/>
        <v>11890</v>
      </c>
      <c r="M895" s="70">
        <f t="shared" si="561"/>
        <v>15480</v>
      </c>
      <c r="N895" s="87">
        <f t="shared" si="562"/>
        <v>19480</v>
      </c>
      <c r="O895" s="27">
        <v>10990</v>
      </c>
      <c r="P895" s="37">
        <f t="shared" si="563"/>
        <v>372.15686274509807</v>
      </c>
      <c r="Q895" s="38">
        <f t="shared" si="564"/>
        <v>1611.4790286975717</v>
      </c>
      <c r="R895" s="38">
        <f t="shared" si="565"/>
        <v>1661.4790286975717</v>
      </c>
      <c r="S895" s="20">
        <v>27.3</v>
      </c>
      <c r="T895" s="23"/>
      <c r="U895" s="22">
        <v>13</v>
      </c>
      <c r="W895" s="23">
        <v>2400</v>
      </c>
      <c r="X895" s="23">
        <v>5990</v>
      </c>
      <c r="Y895" s="23">
        <v>9990</v>
      </c>
      <c r="Z895" s="23">
        <f t="shared" si="555"/>
        <v>2500</v>
      </c>
    </row>
    <row r="896" spans="1:26" hidden="1" x14ac:dyDescent="0.3">
      <c r="A896" s="177">
        <v>43666</v>
      </c>
      <c r="B896" s="163">
        <v>43673</v>
      </c>
      <c r="C896" s="164">
        <f t="shared" si="558"/>
        <v>7</v>
      </c>
      <c r="D896" s="165" t="s">
        <v>112</v>
      </c>
      <c r="E896" s="166" t="s">
        <v>18</v>
      </c>
      <c r="F896" s="167" t="str">
        <f t="shared" si="566"/>
        <v>Hotel RIVIJERA</v>
      </c>
      <c r="G896" s="166" t="s">
        <v>29</v>
      </c>
      <c r="H896" s="166" t="s">
        <v>136</v>
      </c>
      <c r="I896" s="166" t="s">
        <v>42</v>
      </c>
      <c r="J896" s="168">
        <f t="shared" si="559"/>
        <v>8.3402835696413713E-2</v>
      </c>
      <c r="K896" s="169">
        <v>10990</v>
      </c>
      <c r="L896" s="70">
        <f t="shared" si="560"/>
        <v>13390</v>
      </c>
      <c r="M896" s="70">
        <f t="shared" si="561"/>
        <v>16980</v>
      </c>
      <c r="N896" s="87">
        <f t="shared" si="562"/>
        <v>20980</v>
      </c>
      <c r="O896" s="27">
        <v>11990</v>
      </c>
      <c r="P896" s="37">
        <f t="shared" si="563"/>
        <v>430.98039215686276</v>
      </c>
      <c r="Q896" s="38">
        <f t="shared" si="564"/>
        <v>1866.1912039395481</v>
      </c>
      <c r="R896" s="38">
        <f t="shared" si="565"/>
        <v>1916.1912039395481</v>
      </c>
      <c r="S896" s="20">
        <v>27.4</v>
      </c>
      <c r="T896" s="23"/>
      <c r="U896" s="22">
        <v>0</v>
      </c>
      <c r="W896" s="23">
        <v>2400</v>
      </c>
      <c r="X896" s="23">
        <v>5990</v>
      </c>
      <c r="Y896" s="23">
        <v>9990</v>
      </c>
      <c r="Z896" s="23">
        <f t="shared" si="555"/>
        <v>2500</v>
      </c>
    </row>
    <row r="897" spans="1:26" customFormat="1" hidden="1" x14ac:dyDescent="0.3">
      <c r="A897" s="178">
        <v>43666</v>
      </c>
      <c r="B897" s="171">
        <v>43673</v>
      </c>
      <c r="C897" s="172">
        <f t="shared" si="558"/>
        <v>7</v>
      </c>
      <c r="D897" s="173" t="s">
        <v>112</v>
      </c>
      <c r="E897" s="174" t="s">
        <v>18</v>
      </c>
      <c r="F897" s="175" t="str">
        <f t="shared" si="566"/>
        <v>Hotel RIVIJERA</v>
      </c>
      <c r="G897" s="174" t="s">
        <v>29</v>
      </c>
      <c r="H897" s="174" t="s">
        <v>136</v>
      </c>
      <c r="I897" s="174" t="s">
        <v>41</v>
      </c>
      <c r="J897" s="176">
        <f t="shared" si="559"/>
        <v>8.0064051240992806E-2</v>
      </c>
      <c r="K897" s="212">
        <v>11490</v>
      </c>
      <c r="L897" s="79">
        <f t="shared" si="560"/>
        <v>13890</v>
      </c>
      <c r="M897" s="79">
        <f t="shared" si="561"/>
        <v>17480</v>
      </c>
      <c r="N897" s="88">
        <f t="shared" si="562"/>
        <v>21480</v>
      </c>
      <c r="O897" s="3">
        <v>12490</v>
      </c>
      <c r="P897" s="6">
        <f t="shared" si="563"/>
        <v>450.58823529411762</v>
      </c>
      <c r="Q897" s="7">
        <f t="shared" si="564"/>
        <v>1951.0952623535404</v>
      </c>
      <c r="R897" s="38">
        <f t="shared" si="565"/>
        <v>2001.0952623535404</v>
      </c>
      <c r="S897" s="20">
        <v>27.5</v>
      </c>
      <c r="T897" s="23"/>
      <c r="U897" s="22">
        <v>1</v>
      </c>
      <c r="V897" s="23"/>
      <c r="W897">
        <v>2400</v>
      </c>
      <c r="X897" s="23">
        <v>5990</v>
      </c>
      <c r="Y897" s="23">
        <v>9990</v>
      </c>
      <c r="Z897" s="23">
        <f t="shared" si="555"/>
        <v>2500</v>
      </c>
    </row>
    <row r="898" spans="1:26" x14ac:dyDescent="0.3">
      <c r="A898" s="94">
        <v>43666</v>
      </c>
      <c r="B898" s="51">
        <v>43673</v>
      </c>
      <c r="C898" s="33">
        <f t="shared" si="558"/>
        <v>7</v>
      </c>
      <c r="D898" s="64" t="s">
        <v>112</v>
      </c>
      <c r="E898" s="40" t="s">
        <v>20</v>
      </c>
      <c r="F898" s="154" t="str">
        <f>HYPERLINK("https://www.ckvt.cz/hotely/chorvatsko/stredni-dalmacie/gradac/penzion-posejdon","Penzion POSEJDON")</f>
        <v>Penzion POSEJDON</v>
      </c>
      <c r="G898" s="40" t="s">
        <v>29</v>
      </c>
      <c r="H898" s="40" t="s">
        <v>136</v>
      </c>
      <c r="I898" s="40" t="s">
        <v>117</v>
      </c>
      <c r="J898" s="99">
        <f t="shared" si="559"/>
        <v>0.10010010010010006</v>
      </c>
      <c r="K898" s="210">
        <v>8990</v>
      </c>
      <c r="L898" s="34">
        <f t="shared" si="560"/>
        <v>11390</v>
      </c>
      <c r="M898" s="34">
        <f t="shared" si="561"/>
        <v>14980</v>
      </c>
      <c r="N898" s="52">
        <f t="shared" si="562"/>
        <v>18980</v>
      </c>
      <c r="O898" s="36">
        <v>9990</v>
      </c>
      <c r="P898" s="37">
        <f t="shared" si="563"/>
        <v>352.54901960784315</v>
      </c>
      <c r="Q898" s="38">
        <f t="shared" si="564"/>
        <v>1526.5749702835794</v>
      </c>
      <c r="R898" s="38">
        <f t="shared" si="565"/>
        <v>1576.5749702835794</v>
      </c>
      <c r="S898" s="20">
        <v>25.1</v>
      </c>
      <c r="T898" s="65"/>
      <c r="U898" s="65" t="s">
        <v>126</v>
      </c>
      <c r="W898" s="23">
        <v>2400</v>
      </c>
      <c r="X898" s="23">
        <v>5990</v>
      </c>
      <c r="Y898" s="23">
        <v>9990</v>
      </c>
    </row>
    <row r="899" spans="1:26" hidden="1" x14ac:dyDescent="0.3">
      <c r="A899" s="162">
        <v>43666</v>
      </c>
      <c r="B899" s="163">
        <v>43673</v>
      </c>
      <c r="C899" s="164">
        <f t="shared" si="558"/>
        <v>7</v>
      </c>
      <c r="D899" s="165" t="s">
        <v>112</v>
      </c>
      <c r="E899" s="166" t="s">
        <v>20</v>
      </c>
      <c r="F899" s="167" t="str">
        <f>HYPERLINK("https://www.ckvt.cz/hotely/chorvatsko/stredni-dalmacie/gradac/penzion-posejdon","Penzion POSEJDON")</f>
        <v>Penzion POSEJDON</v>
      </c>
      <c r="G899" s="166" t="s">
        <v>29</v>
      </c>
      <c r="H899" s="166" t="s">
        <v>136</v>
      </c>
      <c r="I899" s="166" t="s">
        <v>30</v>
      </c>
      <c r="J899" s="168">
        <f t="shared" si="559"/>
        <v>0.10010010010010006</v>
      </c>
      <c r="K899" s="169">
        <v>8990</v>
      </c>
      <c r="L899" s="70">
        <f t="shared" si="560"/>
        <v>11390</v>
      </c>
      <c r="M899" s="70">
        <f t="shared" si="561"/>
        <v>14980</v>
      </c>
      <c r="N899" s="87">
        <f t="shared" si="562"/>
        <v>18980</v>
      </c>
      <c r="O899" s="36">
        <v>9990</v>
      </c>
      <c r="P899" s="37">
        <f t="shared" si="563"/>
        <v>352.54901960784315</v>
      </c>
      <c r="Q899" s="38">
        <f t="shared" si="564"/>
        <v>1526.5749702835794</v>
      </c>
      <c r="R899" s="38">
        <f t="shared" si="565"/>
        <v>1576.5749702835794</v>
      </c>
      <c r="S899" s="20">
        <v>25.1</v>
      </c>
      <c r="T899" s="67"/>
      <c r="U899" s="67">
        <v>1</v>
      </c>
      <c r="W899" s="23">
        <v>2400</v>
      </c>
      <c r="X899" s="23">
        <v>5990</v>
      </c>
      <c r="Y899" s="23">
        <v>9990</v>
      </c>
      <c r="Z899" s="23">
        <f t="shared" si="555"/>
        <v>2500</v>
      </c>
    </row>
    <row r="900" spans="1:26" hidden="1" x14ac:dyDescent="0.3">
      <c r="A900" s="162">
        <v>43666</v>
      </c>
      <c r="B900" s="163">
        <v>43673</v>
      </c>
      <c r="C900" s="164">
        <f t="shared" si="558"/>
        <v>7</v>
      </c>
      <c r="D900" s="165" t="s">
        <v>112</v>
      </c>
      <c r="E900" s="166" t="s">
        <v>20</v>
      </c>
      <c r="F900" s="167" t="str">
        <f>HYPERLINK("https://www.ckvt.cz/hotely/chorvatsko/stredni-dalmacie/gradac/penzion-posejdon","Penzion POSEJDON")</f>
        <v>Penzion POSEJDON</v>
      </c>
      <c r="G900" s="166" t="s">
        <v>29</v>
      </c>
      <c r="H900" s="166" t="s">
        <v>136</v>
      </c>
      <c r="I900" s="166" t="s">
        <v>31</v>
      </c>
      <c r="J900" s="168">
        <f t="shared" si="559"/>
        <v>0.10010010010010006</v>
      </c>
      <c r="K900" s="169">
        <v>8990</v>
      </c>
      <c r="L900" s="70">
        <f t="shared" si="560"/>
        <v>11390</v>
      </c>
      <c r="M900" s="70">
        <f t="shared" si="561"/>
        <v>14980</v>
      </c>
      <c r="N900" s="87">
        <f t="shared" si="562"/>
        <v>18980</v>
      </c>
      <c r="O900" s="36">
        <v>9990</v>
      </c>
      <c r="P900" s="37">
        <f t="shared" si="563"/>
        <v>352.54901960784315</v>
      </c>
      <c r="Q900" s="38">
        <f t="shared" si="564"/>
        <v>1526.5749702835794</v>
      </c>
      <c r="R900" s="38">
        <f t="shared" si="565"/>
        <v>1576.5749702835794</v>
      </c>
      <c r="S900" s="20">
        <v>25.2</v>
      </c>
      <c r="T900" s="67"/>
      <c r="U900" s="67">
        <v>5</v>
      </c>
      <c r="W900" s="23">
        <v>2400</v>
      </c>
      <c r="X900" s="23">
        <v>5990</v>
      </c>
      <c r="Y900" s="23">
        <v>9990</v>
      </c>
      <c r="Z900" s="23">
        <f t="shared" si="555"/>
        <v>2500</v>
      </c>
    </row>
    <row r="901" spans="1:26" hidden="1" x14ac:dyDescent="0.3">
      <c r="A901" s="162">
        <v>43666</v>
      </c>
      <c r="B901" s="163">
        <v>43673</v>
      </c>
      <c r="C901" s="164">
        <f t="shared" si="558"/>
        <v>7</v>
      </c>
      <c r="D901" s="165" t="s">
        <v>112</v>
      </c>
      <c r="E901" s="166" t="s">
        <v>20</v>
      </c>
      <c r="F901" s="167" t="str">
        <f>HYPERLINK("https://www.ckvt.cz/hotely/chorvatsko/stredni-dalmacie/gradac/penzion-posejdon","Penzion POSEJDON")</f>
        <v>Penzion POSEJDON</v>
      </c>
      <c r="G901" s="166" t="s">
        <v>29</v>
      </c>
      <c r="H901" s="166" t="s">
        <v>136</v>
      </c>
      <c r="I901" s="166" t="s">
        <v>33</v>
      </c>
      <c r="J901" s="168">
        <f t="shared" si="559"/>
        <v>9.5328884652049584E-2</v>
      </c>
      <c r="K901" s="169">
        <v>9490</v>
      </c>
      <c r="L901" s="70">
        <f t="shared" si="560"/>
        <v>11890</v>
      </c>
      <c r="M901" s="70">
        <f t="shared" si="561"/>
        <v>15480</v>
      </c>
      <c r="N901" s="87">
        <f t="shared" si="562"/>
        <v>19480</v>
      </c>
      <c r="O901" s="36">
        <v>10490</v>
      </c>
      <c r="P901" s="37">
        <f t="shared" si="563"/>
        <v>372.15686274509807</v>
      </c>
      <c r="Q901" s="38">
        <f t="shared" si="564"/>
        <v>1611.4790286975717</v>
      </c>
      <c r="R901" s="38">
        <f t="shared" si="565"/>
        <v>1661.4790286975717</v>
      </c>
      <c r="S901" s="20">
        <v>25.3</v>
      </c>
      <c r="T901" s="67"/>
      <c r="U901" s="67">
        <v>3</v>
      </c>
      <c r="W901" s="23">
        <v>2400</v>
      </c>
      <c r="X901" s="23">
        <v>5990</v>
      </c>
      <c r="Y901" s="23">
        <v>9990</v>
      </c>
      <c r="Z901" s="23">
        <f t="shared" si="555"/>
        <v>2500</v>
      </c>
    </row>
    <row r="902" spans="1:26" hidden="1" x14ac:dyDescent="0.3">
      <c r="A902" s="162">
        <v>43666</v>
      </c>
      <c r="B902" s="163">
        <v>43673</v>
      </c>
      <c r="C902" s="164">
        <f t="shared" si="558"/>
        <v>7</v>
      </c>
      <c r="D902" s="165" t="s">
        <v>112</v>
      </c>
      <c r="E902" s="166" t="s">
        <v>20</v>
      </c>
      <c r="F902" s="167" t="str">
        <f>HYPERLINK("https://www.ckvt.cz/hotely/chorvatsko/stredni-dalmacie/gradac/penzion-posejdon","Penzion POSEJDON")</f>
        <v>Penzion POSEJDON</v>
      </c>
      <c r="G902" s="166" t="s">
        <v>29</v>
      </c>
      <c r="H902" s="166" t="s">
        <v>136</v>
      </c>
      <c r="I902" s="166" t="s">
        <v>32</v>
      </c>
      <c r="J902" s="168">
        <f t="shared" si="559"/>
        <v>9.5328884652049584E-2</v>
      </c>
      <c r="K902" s="169">
        <v>9490</v>
      </c>
      <c r="L902" s="70">
        <f t="shared" si="560"/>
        <v>11890</v>
      </c>
      <c r="M902" s="70">
        <f t="shared" si="561"/>
        <v>15480</v>
      </c>
      <c r="N902" s="87">
        <f t="shared" si="562"/>
        <v>19480</v>
      </c>
      <c r="O902" s="36">
        <v>10490</v>
      </c>
      <c r="P902" s="37">
        <f t="shared" si="563"/>
        <v>372.15686274509807</v>
      </c>
      <c r="Q902" s="38">
        <f t="shared" si="564"/>
        <v>1611.4790286975717</v>
      </c>
      <c r="R902" s="38">
        <f t="shared" si="565"/>
        <v>1661.4790286975717</v>
      </c>
      <c r="S902" s="20">
        <v>25.4</v>
      </c>
      <c r="T902" s="67"/>
      <c r="U902" s="67">
        <v>3</v>
      </c>
      <c r="W902" s="23">
        <v>2400</v>
      </c>
      <c r="X902" s="23">
        <v>5990</v>
      </c>
      <c r="Y902" s="23">
        <v>9990</v>
      </c>
      <c r="Z902" s="23">
        <f t="shared" si="555"/>
        <v>2500</v>
      </c>
    </row>
    <row r="903" spans="1:26" x14ac:dyDescent="0.3">
      <c r="A903" s="94">
        <v>43666</v>
      </c>
      <c r="B903" s="51">
        <v>43673</v>
      </c>
      <c r="C903" s="33">
        <f>B903-A903</f>
        <v>7</v>
      </c>
      <c r="D903" s="64" t="s">
        <v>112</v>
      </c>
      <c r="E903" s="40" t="s">
        <v>16</v>
      </c>
      <c r="F903" s="154" t="str">
        <f>HYPERLINK("https://www.ckvt.cz/hotely/chorvatsko/stredni-dalmacie/omis/hotel-brzet","Hotel BRZET")</f>
        <v>Hotel BRZET</v>
      </c>
      <c r="G903" s="40" t="s">
        <v>5</v>
      </c>
      <c r="H903" s="40" t="s">
        <v>136</v>
      </c>
      <c r="I903" s="40" t="s">
        <v>117</v>
      </c>
      <c r="J903" s="99">
        <f>1-(K903/O903)</f>
        <v>0.20850708924103423</v>
      </c>
      <c r="K903" s="210">
        <v>9490</v>
      </c>
      <c r="L903" s="34">
        <f>K903+W903</f>
        <v>11890</v>
      </c>
      <c r="M903" s="34">
        <f>K903+X903</f>
        <v>15480</v>
      </c>
      <c r="N903" s="52">
        <f>K903+Y903</f>
        <v>19480</v>
      </c>
      <c r="O903" s="27">
        <v>11990</v>
      </c>
      <c r="P903" s="37">
        <f>K903/25.5</f>
        <v>372.15686274509807</v>
      </c>
      <c r="Q903" s="38">
        <f>K903/5.889</f>
        <v>1611.4790286975717</v>
      </c>
      <c r="R903" s="38">
        <f>(C903+1)*6.25+Q903</f>
        <v>1661.4790286975717</v>
      </c>
      <c r="S903" s="18">
        <v>36.1</v>
      </c>
      <c r="T903" s="65"/>
      <c r="U903" s="65" t="s">
        <v>126</v>
      </c>
      <c r="V903" s="23">
        <v>9590</v>
      </c>
      <c r="W903" s="23">
        <v>2400</v>
      </c>
      <c r="X903" s="23">
        <v>5990</v>
      </c>
      <c r="Y903" s="23">
        <v>9990</v>
      </c>
    </row>
    <row r="904" spans="1:26" hidden="1" x14ac:dyDescent="0.3">
      <c r="A904" s="162">
        <v>43666</v>
      </c>
      <c r="B904" s="163">
        <v>43673</v>
      </c>
      <c r="C904" s="164">
        <f>B904-A904</f>
        <v>7</v>
      </c>
      <c r="D904" s="165" t="s">
        <v>112</v>
      </c>
      <c r="E904" s="166" t="s">
        <v>16</v>
      </c>
      <c r="F904" s="167" t="str">
        <f>HYPERLINK("https://www.ckvt.cz/hotely/chorvatsko/stredni-dalmacie/omis/hotel-brzet","Hotel BRZET")</f>
        <v>Hotel BRZET</v>
      </c>
      <c r="G904" s="166" t="s">
        <v>5</v>
      </c>
      <c r="H904" s="166" t="s">
        <v>136</v>
      </c>
      <c r="I904" s="166" t="s">
        <v>33</v>
      </c>
      <c r="J904" s="168">
        <f>1-(K904/O904)</f>
        <v>0.20850708924103423</v>
      </c>
      <c r="K904" s="169">
        <v>9490</v>
      </c>
      <c r="L904" s="70">
        <f>K904+W904</f>
        <v>11890</v>
      </c>
      <c r="M904" s="70">
        <f>K904+X904</f>
        <v>15480</v>
      </c>
      <c r="N904" s="87">
        <f>K904+Y904</f>
        <v>19480</v>
      </c>
      <c r="O904" s="27">
        <v>11990</v>
      </c>
      <c r="P904" s="37">
        <f>K904/25.5</f>
        <v>372.15686274509807</v>
      </c>
      <c r="Q904" s="38">
        <f>K904/5.889</f>
        <v>1611.4790286975717</v>
      </c>
      <c r="R904" s="38">
        <f>(C904+1)*6.25+Q904</f>
        <v>1661.4790286975717</v>
      </c>
      <c r="S904" s="18">
        <v>36.1</v>
      </c>
      <c r="U904" s="67">
        <v>5</v>
      </c>
      <c r="W904" s="23">
        <v>2400</v>
      </c>
      <c r="X904" s="23">
        <v>5990</v>
      </c>
      <c r="Y904" s="23">
        <v>9990</v>
      </c>
      <c r="Z904" s="23">
        <f t="shared" si="555"/>
        <v>2500</v>
      </c>
    </row>
    <row r="905" spans="1:26" customFormat="1" hidden="1" x14ac:dyDescent="0.3">
      <c r="A905" s="170">
        <v>43666</v>
      </c>
      <c r="B905" s="171">
        <v>43673</v>
      </c>
      <c r="C905" s="172">
        <f>B905-A905</f>
        <v>7</v>
      </c>
      <c r="D905" s="173" t="s">
        <v>112</v>
      </c>
      <c r="E905" s="174" t="s">
        <v>16</v>
      </c>
      <c r="F905" s="175" t="str">
        <f>HYPERLINK("https://www.ckvt.cz/hotely/chorvatsko/stredni-dalmacie/omis/hotel-brzet","Hotel BRZET")</f>
        <v>Hotel BRZET</v>
      </c>
      <c r="G905" s="174" t="s">
        <v>5</v>
      </c>
      <c r="H905" s="174" t="s">
        <v>136</v>
      </c>
      <c r="I905" s="174" t="s">
        <v>32</v>
      </c>
      <c r="J905" s="176">
        <f>1-(K905/O905)</f>
        <v>0.24019215372297842</v>
      </c>
      <c r="K905" s="212">
        <v>9490</v>
      </c>
      <c r="L905" s="79">
        <f>K905+W905</f>
        <v>11890</v>
      </c>
      <c r="M905" s="79">
        <f>K905+X905</f>
        <v>15480</v>
      </c>
      <c r="N905" s="88">
        <f>K905+Y905</f>
        <v>19480</v>
      </c>
      <c r="O905" s="3">
        <v>12490</v>
      </c>
      <c r="P905" s="6">
        <f>K905/25.5</f>
        <v>372.15686274509807</v>
      </c>
      <c r="Q905" s="7">
        <f>K905/5.889</f>
        <v>1611.4790286975717</v>
      </c>
      <c r="R905" s="38">
        <f>(C905+1)*6.25+Q905</f>
        <v>1661.4790286975717</v>
      </c>
      <c r="S905" s="18">
        <v>36.200000000000003</v>
      </c>
      <c r="T905" s="69"/>
      <c r="U905" s="68">
        <v>8</v>
      </c>
      <c r="W905">
        <v>2400</v>
      </c>
      <c r="X905" s="23">
        <v>5990</v>
      </c>
      <c r="Y905" s="23">
        <v>9990</v>
      </c>
      <c r="Z905" s="23">
        <f t="shared" si="555"/>
        <v>2500</v>
      </c>
    </row>
    <row r="906" spans="1:26" x14ac:dyDescent="0.3">
      <c r="A906" s="94">
        <v>43666</v>
      </c>
      <c r="B906" s="51">
        <v>43673</v>
      </c>
      <c r="C906" s="33">
        <f t="shared" si="558"/>
        <v>7</v>
      </c>
      <c r="D906" s="64" t="s">
        <v>112</v>
      </c>
      <c r="E906" s="40" t="s">
        <v>20</v>
      </c>
      <c r="F906" s="154" t="str">
        <f>HYPERLINK("https://www.ckvt.cz/hotely/chorvatsko/stredni-dalmacie/gradac/hotel-laguna-1","Hotel LAGUNA")</f>
        <v>Hotel LAGUNA</v>
      </c>
      <c r="G906" s="40" t="s">
        <v>29</v>
      </c>
      <c r="H906" s="40" t="s">
        <v>136</v>
      </c>
      <c r="I906" s="40" t="s">
        <v>117</v>
      </c>
      <c r="J906" s="99">
        <f t="shared" si="559"/>
        <v>9.5328884652049584E-2</v>
      </c>
      <c r="K906" s="210">
        <v>9490</v>
      </c>
      <c r="L906" s="34">
        <f t="shared" si="560"/>
        <v>11890</v>
      </c>
      <c r="M906" s="34">
        <f t="shared" si="561"/>
        <v>15480</v>
      </c>
      <c r="N906" s="52">
        <f t="shared" si="562"/>
        <v>19480</v>
      </c>
      <c r="O906" s="27">
        <v>10490</v>
      </c>
      <c r="P906" s="37">
        <f t="shared" si="563"/>
        <v>372.15686274509807</v>
      </c>
      <c r="Q906" s="38">
        <f t="shared" si="564"/>
        <v>1611.4790286975717</v>
      </c>
      <c r="R906" s="38">
        <f t="shared" si="565"/>
        <v>1661.4790286975717</v>
      </c>
      <c r="S906" s="20">
        <v>31.1</v>
      </c>
      <c r="T906" s="65"/>
      <c r="U906" s="65" t="s">
        <v>126</v>
      </c>
      <c r="W906" s="23">
        <v>2400</v>
      </c>
      <c r="X906" s="23">
        <v>5990</v>
      </c>
      <c r="Y906" s="23">
        <v>9990</v>
      </c>
    </row>
    <row r="907" spans="1:26" hidden="1" x14ac:dyDescent="0.3">
      <c r="A907" s="162">
        <v>43666</v>
      </c>
      <c r="B907" s="163">
        <v>43673</v>
      </c>
      <c r="C907" s="164">
        <f t="shared" si="558"/>
        <v>7</v>
      </c>
      <c r="D907" s="165" t="s">
        <v>112</v>
      </c>
      <c r="E907" s="166" t="s">
        <v>20</v>
      </c>
      <c r="F907" s="167" t="str">
        <f>HYPERLINK("https://www.ckvt.cz/hotely/chorvatsko/stredni-dalmacie/gradac/hotel-laguna-1","Hotel LAGUNA")</f>
        <v>Hotel LAGUNA</v>
      </c>
      <c r="G907" s="166" t="s">
        <v>29</v>
      </c>
      <c r="H907" s="166" t="s">
        <v>136</v>
      </c>
      <c r="I907" s="166" t="s">
        <v>33</v>
      </c>
      <c r="J907" s="168">
        <f t="shared" si="559"/>
        <v>9.5328884652049584E-2</v>
      </c>
      <c r="K907" s="169">
        <v>9490</v>
      </c>
      <c r="L907" s="70">
        <f t="shared" si="560"/>
        <v>11890</v>
      </c>
      <c r="M907" s="70">
        <f t="shared" si="561"/>
        <v>15480</v>
      </c>
      <c r="N907" s="87">
        <f t="shared" si="562"/>
        <v>19480</v>
      </c>
      <c r="O907" s="27">
        <v>10490</v>
      </c>
      <c r="P907" s="37">
        <f t="shared" si="563"/>
        <v>372.15686274509807</v>
      </c>
      <c r="Q907" s="38">
        <f t="shared" si="564"/>
        <v>1611.4790286975717</v>
      </c>
      <c r="R907" s="38">
        <f t="shared" si="565"/>
        <v>1661.4790286975717</v>
      </c>
      <c r="S907" s="20">
        <v>31.1</v>
      </c>
      <c r="T907" s="23"/>
      <c r="U907" s="22">
        <v>4</v>
      </c>
      <c r="W907" s="23">
        <v>2400</v>
      </c>
      <c r="X907" s="23">
        <v>5990</v>
      </c>
      <c r="Y907" s="23">
        <v>9990</v>
      </c>
      <c r="Z907" s="23">
        <f t="shared" si="555"/>
        <v>2500</v>
      </c>
    </row>
    <row r="908" spans="1:26" hidden="1" x14ac:dyDescent="0.3">
      <c r="A908" s="162">
        <v>43666</v>
      </c>
      <c r="B908" s="163">
        <v>43673</v>
      </c>
      <c r="C908" s="164">
        <f t="shared" si="558"/>
        <v>7</v>
      </c>
      <c r="D908" s="165" t="s">
        <v>112</v>
      </c>
      <c r="E908" s="166" t="s">
        <v>20</v>
      </c>
      <c r="F908" s="167" t="str">
        <f>HYPERLINK("https://www.ckvt.cz/hotely/chorvatsko/stredni-dalmacie/gradac/hotel-laguna-1","Hotel LAGUNA")</f>
        <v>Hotel LAGUNA</v>
      </c>
      <c r="G908" s="166" t="s">
        <v>29</v>
      </c>
      <c r="H908" s="166" t="s">
        <v>136</v>
      </c>
      <c r="I908" s="166" t="s">
        <v>32</v>
      </c>
      <c r="J908" s="168">
        <f t="shared" si="559"/>
        <v>0.13648771610555055</v>
      </c>
      <c r="K908" s="169">
        <v>9490</v>
      </c>
      <c r="L908" s="70">
        <f t="shared" si="560"/>
        <v>11890</v>
      </c>
      <c r="M908" s="70">
        <f t="shared" si="561"/>
        <v>15480</v>
      </c>
      <c r="N908" s="87">
        <f t="shared" si="562"/>
        <v>19480</v>
      </c>
      <c r="O908" s="27">
        <v>10990</v>
      </c>
      <c r="P908" s="37">
        <f t="shared" si="563"/>
        <v>372.15686274509807</v>
      </c>
      <c r="Q908" s="38">
        <f t="shared" si="564"/>
        <v>1611.4790286975717</v>
      </c>
      <c r="R908" s="38">
        <f t="shared" si="565"/>
        <v>1661.4790286975717</v>
      </c>
      <c r="S908" s="20">
        <v>31.2</v>
      </c>
      <c r="T908" s="23"/>
      <c r="U908" s="22">
        <v>0</v>
      </c>
      <c r="W908" s="23">
        <v>2400</v>
      </c>
      <c r="X908" s="23">
        <v>5990</v>
      </c>
      <c r="Y908" s="23">
        <v>9990</v>
      </c>
      <c r="Z908" s="23">
        <f t="shared" si="555"/>
        <v>2500</v>
      </c>
    </row>
    <row r="909" spans="1:26" customFormat="1" hidden="1" x14ac:dyDescent="0.3">
      <c r="A909" s="170">
        <v>43666</v>
      </c>
      <c r="B909" s="171">
        <v>43673</v>
      </c>
      <c r="C909" s="172">
        <f t="shared" si="558"/>
        <v>7</v>
      </c>
      <c r="D909" s="173" t="s">
        <v>112</v>
      </c>
      <c r="E909" s="174" t="s">
        <v>20</v>
      </c>
      <c r="F909" s="175" t="str">
        <f>HYPERLINK("https://www.ckvt.cz/hotely/chorvatsko/stredni-dalmacie/gradac/hotel-laguna-1","Hotel LAGUNA")</f>
        <v>Hotel LAGUNA</v>
      </c>
      <c r="G909" s="174" t="s">
        <v>29</v>
      </c>
      <c r="H909" s="174" t="s">
        <v>136</v>
      </c>
      <c r="I909" s="174" t="s">
        <v>34</v>
      </c>
      <c r="J909" s="176">
        <f t="shared" si="559"/>
        <v>8.7032201914708396E-2</v>
      </c>
      <c r="K909" s="212">
        <v>10490</v>
      </c>
      <c r="L909" s="79">
        <f t="shared" si="560"/>
        <v>12890</v>
      </c>
      <c r="M909" s="79">
        <f t="shared" si="561"/>
        <v>16480</v>
      </c>
      <c r="N909" s="88">
        <f t="shared" si="562"/>
        <v>20480</v>
      </c>
      <c r="O909" s="3">
        <v>11490</v>
      </c>
      <c r="P909" s="6">
        <f t="shared" si="563"/>
        <v>411.37254901960785</v>
      </c>
      <c r="Q909" s="7">
        <f t="shared" si="564"/>
        <v>1781.2871455255561</v>
      </c>
      <c r="R909" s="38">
        <f t="shared" si="565"/>
        <v>1831.2871455255561</v>
      </c>
      <c r="S909" s="20">
        <v>31.3</v>
      </c>
      <c r="T909" s="23"/>
      <c r="U909" s="22">
        <v>1</v>
      </c>
      <c r="V909" s="23"/>
      <c r="W909">
        <v>2400</v>
      </c>
      <c r="X909" s="23">
        <v>5990</v>
      </c>
      <c r="Y909" s="23">
        <v>9990</v>
      </c>
      <c r="Z909" s="23">
        <f t="shared" si="555"/>
        <v>2500</v>
      </c>
    </row>
    <row r="910" spans="1:26" customFormat="1" hidden="1" x14ac:dyDescent="0.3">
      <c r="A910" s="170">
        <v>43666</v>
      </c>
      <c r="B910" s="171">
        <v>43673</v>
      </c>
      <c r="C910" s="172">
        <f t="shared" si="558"/>
        <v>7</v>
      </c>
      <c r="D910" s="173" t="s">
        <v>112</v>
      </c>
      <c r="E910" s="174" t="s">
        <v>20</v>
      </c>
      <c r="F910" s="175" t="str">
        <f>HYPERLINK("https://www.ckvt.cz/hotely/chorvatsko/stredni-dalmacie/gradac/hotel-laguna-1","Hotel LAGUNA")</f>
        <v>Hotel LAGUNA</v>
      </c>
      <c r="G910" s="174" t="s">
        <v>29</v>
      </c>
      <c r="H910" s="174" t="s">
        <v>136</v>
      </c>
      <c r="I910" s="174" t="s">
        <v>35</v>
      </c>
      <c r="J910" s="176">
        <f t="shared" si="559"/>
        <v>0.12510425354462051</v>
      </c>
      <c r="K910" s="212">
        <v>10490</v>
      </c>
      <c r="L910" s="79">
        <f t="shared" si="560"/>
        <v>12890</v>
      </c>
      <c r="M910" s="79">
        <f t="shared" si="561"/>
        <v>16480</v>
      </c>
      <c r="N910" s="88">
        <f t="shared" si="562"/>
        <v>20480</v>
      </c>
      <c r="O910" s="3">
        <v>11990</v>
      </c>
      <c r="P910" s="6">
        <f t="shared" si="563"/>
        <v>411.37254901960785</v>
      </c>
      <c r="Q910" s="7">
        <f t="shared" si="564"/>
        <v>1781.2871455255561</v>
      </c>
      <c r="R910" s="38">
        <f t="shared" si="565"/>
        <v>1831.2871455255561</v>
      </c>
      <c r="S910" s="20">
        <v>31.4</v>
      </c>
      <c r="T910" s="23"/>
      <c r="U910" s="22">
        <v>0</v>
      </c>
      <c r="V910" s="23"/>
      <c r="W910">
        <v>2400</v>
      </c>
      <c r="X910" s="23">
        <v>5990</v>
      </c>
      <c r="Y910" s="23">
        <v>9990</v>
      </c>
      <c r="Z910" s="23">
        <f t="shared" si="555"/>
        <v>2500</v>
      </c>
    </row>
    <row r="911" spans="1:26" customFormat="1" x14ac:dyDescent="0.3">
      <c r="A911" s="95">
        <v>43666</v>
      </c>
      <c r="B911" s="4">
        <v>43673</v>
      </c>
      <c r="C911" s="2">
        <f t="shared" ref="C911:C924" si="567">B911-A911</f>
        <v>7</v>
      </c>
      <c r="D911" s="92" t="s">
        <v>112</v>
      </c>
      <c r="E911" s="1" t="s">
        <v>20</v>
      </c>
      <c r="F911" s="155" t="str">
        <f>HYPERLINK("https://www.ckvt.cz/hotely/chorvatsko/stredni-dalmacie/gradac/hotel-neptun","Hotel NEPTUN")</f>
        <v>Hotel NEPTUN</v>
      </c>
      <c r="G911" s="1" t="s">
        <v>5</v>
      </c>
      <c r="H911" s="1" t="s">
        <v>136</v>
      </c>
      <c r="I911" s="40" t="s">
        <v>117</v>
      </c>
      <c r="J911" s="100">
        <f t="shared" ref="J911:J924" si="568">1-(K911/O911)</f>
        <v>0.13648771610555055</v>
      </c>
      <c r="K911" s="209">
        <v>9490</v>
      </c>
      <c r="L911" s="11">
        <f t="shared" ref="L911:L922" si="569">K911+W911</f>
        <v>11890</v>
      </c>
      <c r="M911" s="11">
        <f t="shared" ref="M911:M922" si="570">K911+X911</f>
        <v>15480</v>
      </c>
      <c r="N911" s="17">
        <f t="shared" ref="N911:N922" si="571">K911+Y911</f>
        <v>19480</v>
      </c>
      <c r="O911" s="5">
        <v>10990</v>
      </c>
      <c r="P911" s="6">
        <f t="shared" ref="P911:P924" si="572">K911/25.5</f>
        <v>372.15686274509807</v>
      </c>
      <c r="Q911" s="7">
        <f t="shared" ref="Q911:Q924" si="573">K911/5.889</f>
        <v>1611.4790286975717</v>
      </c>
      <c r="R911" s="38">
        <f t="shared" ref="R911:R924" si="574">(C911+1)*6.25+Q911</f>
        <v>1661.4790286975717</v>
      </c>
      <c r="S911" s="20">
        <v>26.1</v>
      </c>
      <c r="T911" s="65"/>
      <c r="U911" s="65" t="s">
        <v>126</v>
      </c>
      <c r="W911">
        <v>2400</v>
      </c>
      <c r="X911" s="23">
        <v>5990</v>
      </c>
      <c r="Y911" s="23">
        <v>9990</v>
      </c>
      <c r="Z911" s="23"/>
    </row>
    <row r="912" spans="1:26" customFormat="1" hidden="1" x14ac:dyDescent="0.3">
      <c r="A912" s="170">
        <v>43666</v>
      </c>
      <c r="B912" s="171">
        <v>43673</v>
      </c>
      <c r="C912" s="172">
        <f t="shared" si="567"/>
        <v>7</v>
      </c>
      <c r="D912" s="173" t="s">
        <v>112</v>
      </c>
      <c r="E912" s="174" t="s">
        <v>20</v>
      </c>
      <c r="F912" s="175" t="str">
        <f>HYPERLINK("https://www.ckvt.cz/hotely/chorvatsko/stredni-dalmacie/gradac/hotel-neptun","Hotel NEPTUN")</f>
        <v>Hotel NEPTUN</v>
      </c>
      <c r="G912" s="174" t="s">
        <v>5</v>
      </c>
      <c r="H912" s="174" t="s">
        <v>136</v>
      </c>
      <c r="I912" s="174" t="s">
        <v>30</v>
      </c>
      <c r="J912" s="176">
        <f t="shared" si="568"/>
        <v>0.13648771610555055</v>
      </c>
      <c r="K912" s="212">
        <v>9490</v>
      </c>
      <c r="L912" s="79">
        <f t="shared" si="569"/>
        <v>11890</v>
      </c>
      <c r="M912" s="79">
        <f t="shared" si="570"/>
        <v>15480</v>
      </c>
      <c r="N912" s="88">
        <f t="shared" si="571"/>
        <v>19480</v>
      </c>
      <c r="O912" s="5">
        <v>10990</v>
      </c>
      <c r="P912" s="6">
        <f t="shared" si="572"/>
        <v>372.15686274509807</v>
      </c>
      <c r="Q912" s="7">
        <f t="shared" si="573"/>
        <v>1611.4790286975717</v>
      </c>
      <c r="R912" s="38">
        <f t="shared" si="574"/>
        <v>1661.4790286975717</v>
      </c>
      <c r="S912" s="20">
        <v>26.1</v>
      </c>
      <c r="T912" s="68"/>
      <c r="U912" s="68">
        <v>2</v>
      </c>
      <c r="W912">
        <v>2400</v>
      </c>
      <c r="X912" s="23">
        <v>5990</v>
      </c>
      <c r="Y912" s="23">
        <v>9990</v>
      </c>
      <c r="Z912" s="23">
        <f t="shared" si="555"/>
        <v>2500</v>
      </c>
    </row>
    <row r="913" spans="1:26" hidden="1" x14ac:dyDescent="0.3">
      <c r="A913" s="162">
        <v>43666</v>
      </c>
      <c r="B913" s="163">
        <v>43673</v>
      </c>
      <c r="C913" s="164">
        <f t="shared" si="567"/>
        <v>7</v>
      </c>
      <c r="D913" s="165" t="s">
        <v>112</v>
      </c>
      <c r="E913" s="166" t="s">
        <v>20</v>
      </c>
      <c r="F913" s="167" t="str">
        <f>HYPERLINK("https://www.ckvt.cz/hotely/chorvatsko/stredni-dalmacie/gradac/hotel-neptun","Hotel NEPTUN")</f>
        <v>Hotel NEPTUN</v>
      </c>
      <c r="G913" s="166" t="s">
        <v>5</v>
      </c>
      <c r="H913" s="166" t="s">
        <v>136</v>
      </c>
      <c r="I913" s="166" t="s">
        <v>31</v>
      </c>
      <c r="J913" s="168">
        <f t="shared" si="568"/>
        <v>0.13648771610555055</v>
      </c>
      <c r="K913" s="169">
        <v>9490</v>
      </c>
      <c r="L913" s="70">
        <f t="shared" si="569"/>
        <v>11890</v>
      </c>
      <c r="M913" s="70">
        <f t="shared" si="570"/>
        <v>15480</v>
      </c>
      <c r="N913" s="87">
        <f t="shared" si="571"/>
        <v>19480</v>
      </c>
      <c r="O913" s="36">
        <v>10990</v>
      </c>
      <c r="P913" s="37">
        <f t="shared" si="572"/>
        <v>372.15686274509807</v>
      </c>
      <c r="Q913" s="38">
        <f t="shared" si="573"/>
        <v>1611.4790286975717</v>
      </c>
      <c r="R913" s="38">
        <f t="shared" si="574"/>
        <v>1661.4790286975717</v>
      </c>
      <c r="S913" s="20">
        <v>26.2</v>
      </c>
      <c r="T913" s="67"/>
      <c r="U913" s="67">
        <v>9</v>
      </c>
      <c r="W913" s="23">
        <v>2400</v>
      </c>
      <c r="X913" s="23">
        <v>5990</v>
      </c>
      <c r="Y913" s="23">
        <v>9990</v>
      </c>
      <c r="Z913" s="23">
        <f t="shared" si="555"/>
        <v>2500</v>
      </c>
    </row>
    <row r="914" spans="1:26" customFormat="1" hidden="1" x14ac:dyDescent="0.3">
      <c r="A914" s="170">
        <v>43666</v>
      </c>
      <c r="B914" s="171">
        <v>43673</v>
      </c>
      <c r="C914" s="172">
        <f t="shared" si="567"/>
        <v>7</v>
      </c>
      <c r="D914" s="173" t="s">
        <v>112</v>
      </c>
      <c r="E914" s="174" t="s">
        <v>20</v>
      </c>
      <c r="F914" s="175" t="str">
        <f>HYPERLINK("https://www.ckvt.cz/hotely/chorvatsko/stredni-dalmacie/gradac/hotel-neptun","Hotel NEPTUN")</f>
        <v>Hotel NEPTUN</v>
      </c>
      <c r="G914" s="174" t="s">
        <v>5</v>
      </c>
      <c r="H914" s="174" t="s">
        <v>136</v>
      </c>
      <c r="I914" s="174" t="s">
        <v>33</v>
      </c>
      <c r="J914" s="176">
        <f t="shared" si="568"/>
        <v>0.13054830287206265</v>
      </c>
      <c r="K914" s="212">
        <v>9990</v>
      </c>
      <c r="L914" s="79">
        <f t="shared" si="569"/>
        <v>12390</v>
      </c>
      <c r="M914" s="79">
        <f t="shared" si="570"/>
        <v>15980</v>
      </c>
      <c r="N914" s="88">
        <f t="shared" si="571"/>
        <v>19980</v>
      </c>
      <c r="O914" s="5">
        <v>11490</v>
      </c>
      <c r="P914" s="6">
        <f t="shared" si="572"/>
        <v>391.76470588235293</v>
      </c>
      <c r="Q914" s="7">
        <f t="shared" si="573"/>
        <v>1696.3830871115638</v>
      </c>
      <c r="R914" s="38">
        <f t="shared" si="574"/>
        <v>1746.3830871115638</v>
      </c>
      <c r="S914" s="20">
        <v>26.3</v>
      </c>
      <c r="T914" s="68"/>
      <c r="U914" s="68">
        <v>6</v>
      </c>
      <c r="W914">
        <v>2400</v>
      </c>
      <c r="X914" s="23">
        <v>5990</v>
      </c>
      <c r="Y914" s="23">
        <v>9990</v>
      </c>
      <c r="Z914" s="23">
        <f t="shared" si="555"/>
        <v>2500</v>
      </c>
    </row>
    <row r="915" spans="1:26" customFormat="1" hidden="1" x14ac:dyDescent="0.3">
      <c r="A915" s="170">
        <v>43666</v>
      </c>
      <c r="B915" s="171">
        <v>43673</v>
      </c>
      <c r="C915" s="172">
        <f t="shared" si="567"/>
        <v>7</v>
      </c>
      <c r="D915" s="173" t="s">
        <v>112</v>
      </c>
      <c r="E915" s="174" t="s">
        <v>20</v>
      </c>
      <c r="F915" s="175" t="str">
        <f>HYPERLINK("https://www.ckvt.cz/hotely/chorvatsko/stredni-dalmacie/gradac/hotel-neptun","Hotel NEPTUN")</f>
        <v>Hotel NEPTUN</v>
      </c>
      <c r="G915" s="174" t="s">
        <v>5</v>
      </c>
      <c r="H915" s="174" t="s">
        <v>136</v>
      </c>
      <c r="I915" s="174" t="s">
        <v>69</v>
      </c>
      <c r="J915" s="176">
        <f t="shared" si="568"/>
        <v>0.20016012810248196</v>
      </c>
      <c r="K915" s="212">
        <v>9990</v>
      </c>
      <c r="L915" s="79">
        <f t="shared" si="569"/>
        <v>12390</v>
      </c>
      <c r="M915" s="79">
        <f t="shared" si="570"/>
        <v>15980</v>
      </c>
      <c r="N915" s="88">
        <f t="shared" si="571"/>
        <v>19980</v>
      </c>
      <c r="O915" s="5">
        <v>12490</v>
      </c>
      <c r="P915" s="6">
        <f t="shared" si="572"/>
        <v>391.76470588235293</v>
      </c>
      <c r="Q915" s="7">
        <f t="shared" si="573"/>
        <v>1696.3830871115638</v>
      </c>
      <c r="R915" s="38">
        <f t="shared" si="574"/>
        <v>1746.3830871115638</v>
      </c>
      <c r="S915" s="20">
        <v>26.4</v>
      </c>
      <c r="T915" s="68"/>
      <c r="U915" s="68">
        <v>3</v>
      </c>
      <c r="W915">
        <v>2400</v>
      </c>
      <c r="X915" s="23">
        <v>5990</v>
      </c>
      <c r="Y915" s="23">
        <v>9990</v>
      </c>
      <c r="Z915" s="23">
        <f t="shared" si="555"/>
        <v>2500</v>
      </c>
    </row>
    <row r="916" spans="1:26" customFormat="1" x14ac:dyDescent="0.3">
      <c r="A916" s="95">
        <v>43666</v>
      </c>
      <c r="B916" s="4">
        <v>43673</v>
      </c>
      <c r="C916" s="2">
        <f t="shared" si="567"/>
        <v>7</v>
      </c>
      <c r="D916" s="92" t="s">
        <v>112</v>
      </c>
      <c r="E916" s="1" t="s">
        <v>26</v>
      </c>
      <c r="F916" s="155" t="str">
        <f t="shared" ref="F916:F922" si="575">HYPERLINK("https://www.ckvt.cz/apartmany/chorvatsko/stredni-dalmacie/drvenik/depandance-triton-1","Aparthotel TRITON")</f>
        <v>Aparthotel TRITON</v>
      </c>
      <c r="G916" s="1" t="s">
        <v>28</v>
      </c>
      <c r="H916" s="1" t="s">
        <v>136</v>
      </c>
      <c r="I916" s="40" t="s">
        <v>117</v>
      </c>
      <c r="J916" s="100">
        <f t="shared" si="568"/>
        <v>0.1740644038294169</v>
      </c>
      <c r="K916" s="209">
        <v>9490</v>
      </c>
      <c r="L916" s="11">
        <f t="shared" si="569"/>
        <v>11890</v>
      </c>
      <c r="M916" s="11">
        <f t="shared" si="570"/>
        <v>15480</v>
      </c>
      <c r="N916" s="17">
        <f t="shared" si="571"/>
        <v>19480</v>
      </c>
      <c r="O916" s="3">
        <v>11490</v>
      </c>
      <c r="P916" s="6">
        <f t="shared" si="572"/>
        <v>372.15686274509807</v>
      </c>
      <c r="Q916" s="7">
        <f t="shared" si="573"/>
        <v>1611.4790286975717</v>
      </c>
      <c r="R916" s="38">
        <f t="shared" si="574"/>
        <v>1661.4790286975717</v>
      </c>
      <c r="S916" s="18">
        <v>28.1</v>
      </c>
      <c r="T916" s="65"/>
      <c r="U916" s="65" t="s">
        <v>126</v>
      </c>
      <c r="W916">
        <v>2400</v>
      </c>
      <c r="X916" s="23">
        <v>5990</v>
      </c>
      <c r="Y916" s="23">
        <v>9990</v>
      </c>
      <c r="Z916" s="23"/>
    </row>
    <row r="917" spans="1:26" customFormat="1" hidden="1" x14ac:dyDescent="0.3">
      <c r="A917" s="170">
        <v>43666</v>
      </c>
      <c r="B917" s="171">
        <v>43673</v>
      </c>
      <c r="C917" s="172">
        <f t="shared" si="567"/>
        <v>7</v>
      </c>
      <c r="D917" s="173" t="s">
        <v>112</v>
      </c>
      <c r="E917" s="174" t="s">
        <v>26</v>
      </c>
      <c r="F917" s="175" t="str">
        <f t="shared" si="575"/>
        <v>Aparthotel TRITON</v>
      </c>
      <c r="G917" s="174" t="s">
        <v>28</v>
      </c>
      <c r="H917" s="174" t="s">
        <v>136</v>
      </c>
      <c r="I917" s="174" t="s">
        <v>79</v>
      </c>
      <c r="J917" s="176">
        <f t="shared" si="568"/>
        <v>5.0050050050050032E-2</v>
      </c>
      <c r="K917" s="212">
        <v>9490</v>
      </c>
      <c r="L917" s="79">
        <f t="shared" si="569"/>
        <v>11890</v>
      </c>
      <c r="M917" s="79">
        <f t="shared" si="570"/>
        <v>15480</v>
      </c>
      <c r="N917" s="88">
        <f t="shared" si="571"/>
        <v>19480</v>
      </c>
      <c r="O917" s="3">
        <v>9990</v>
      </c>
      <c r="P917" s="6">
        <f t="shared" si="572"/>
        <v>372.15686274509807</v>
      </c>
      <c r="Q917" s="7">
        <f t="shared" si="573"/>
        <v>1611.4790286975717</v>
      </c>
      <c r="R917" s="38">
        <f t="shared" si="574"/>
        <v>1661.4790286975717</v>
      </c>
      <c r="S917" s="18">
        <v>28.1</v>
      </c>
      <c r="T917" s="69"/>
      <c r="U917" s="68">
        <v>0</v>
      </c>
      <c r="W917">
        <v>2400</v>
      </c>
      <c r="X917" s="23">
        <v>5990</v>
      </c>
      <c r="Y917" s="23">
        <v>9990</v>
      </c>
      <c r="Z917" s="23">
        <f t="shared" si="555"/>
        <v>2500</v>
      </c>
    </row>
    <row r="918" spans="1:26" customFormat="1" hidden="1" x14ac:dyDescent="0.3">
      <c r="A918" s="170">
        <v>43666</v>
      </c>
      <c r="B918" s="171">
        <v>43673</v>
      </c>
      <c r="C918" s="172">
        <f t="shared" si="567"/>
        <v>7</v>
      </c>
      <c r="D918" s="173" t="s">
        <v>112</v>
      </c>
      <c r="E918" s="174" t="s">
        <v>26</v>
      </c>
      <c r="F918" s="175" t="str">
        <f t="shared" si="575"/>
        <v>Aparthotel TRITON</v>
      </c>
      <c r="G918" s="174" t="s">
        <v>28</v>
      </c>
      <c r="H918" s="174" t="s">
        <v>136</v>
      </c>
      <c r="I918" s="174" t="s">
        <v>80</v>
      </c>
      <c r="J918" s="176">
        <f t="shared" si="568"/>
        <v>9.5328884652049584E-2</v>
      </c>
      <c r="K918" s="212">
        <v>9490</v>
      </c>
      <c r="L918" s="79">
        <f t="shared" si="569"/>
        <v>11890</v>
      </c>
      <c r="M918" s="79">
        <f t="shared" si="570"/>
        <v>15480</v>
      </c>
      <c r="N918" s="88">
        <f t="shared" si="571"/>
        <v>19480</v>
      </c>
      <c r="O918" s="3">
        <v>10490</v>
      </c>
      <c r="P918" s="6">
        <f t="shared" si="572"/>
        <v>372.15686274509807</v>
      </c>
      <c r="Q918" s="7">
        <f t="shared" si="573"/>
        <v>1611.4790286975717</v>
      </c>
      <c r="R918" s="38">
        <f t="shared" si="574"/>
        <v>1661.4790286975717</v>
      </c>
      <c r="S918" s="18">
        <v>28.2</v>
      </c>
      <c r="T918" s="69"/>
      <c r="U918" s="68">
        <v>0</v>
      </c>
      <c r="W918">
        <v>2400</v>
      </c>
      <c r="X918" s="23">
        <v>5990</v>
      </c>
      <c r="Y918" s="23">
        <v>9990</v>
      </c>
      <c r="Z918" s="23">
        <f t="shared" si="555"/>
        <v>2500</v>
      </c>
    </row>
    <row r="919" spans="1:26" customFormat="1" hidden="1" x14ac:dyDescent="0.3">
      <c r="A919" s="170">
        <v>43666</v>
      </c>
      <c r="B919" s="171">
        <v>43673</v>
      </c>
      <c r="C919" s="172">
        <f t="shared" si="567"/>
        <v>7</v>
      </c>
      <c r="D919" s="173" t="s">
        <v>112</v>
      </c>
      <c r="E919" s="174" t="s">
        <v>26</v>
      </c>
      <c r="F919" s="175" t="str">
        <f t="shared" si="575"/>
        <v>Aparthotel TRITON</v>
      </c>
      <c r="G919" s="174" t="s">
        <v>28</v>
      </c>
      <c r="H919" s="174" t="s">
        <v>136</v>
      </c>
      <c r="I919" s="174" t="s">
        <v>81</v>
      </c>
      <c r="J919" s="176">
        <f t="shared" si="568"/>
        <v>9.5328884652049584E-2</v>
      </c>
      <c r="K919" s="212">
        <v>9490</v>
      </c>
      <c r="L919" s="79">
        <f t="shared" si="569"/>
        <v>11890</v>
      </c>
      <c r="M919" s="79">
        <f t="shared" si="570"/>
        <v>15480</v>
      </c>
      <c r="N919" s="88">
        <f t="shared" si="571"/>
        <v>19480</v>
      </c>
      <c r="O919" s="3">
        <v>10490</v>
      </c>
      <c r="P919" s="6">
        <f t="shared" si="572"/>
        <v>372.15686274509807</v>
      </c>
      <c r="Q919" s="7">
        <f t="shared" si="573"/>
        <v>1611.4790286975717</v>
      </c>
      <c r="R919" s="38">
        <f t="shared" si="574"/>
        <v>1661.4790286975717</v>
      </c>
      <c r="S919" s="18">
        <v>28.3</v>
      </c>
      <c r="T919" s="69"/>
      <c r="U919" s="68">
        <v>0</v>
      </c>
      <c r="W919">
        <v>2400</v>
      </c>
      <c r="X919" s="23">
        <v>5990</v>
      </c>
      <c r="Y919" s="23">
        <v>9990</v>
      </c>
      <c r="Z919" s="23">
        <f t="shared" si="555"/>
        <v>2500</v>
      </c>
    </row>
    <row r="920" spans="1:26" customFormat="1" hidden="1" x14ac:dyDescent="0.3">
      <c r="A920" s="170">
        <v>43666</v>
      </c>
      <c r="B920" s="171">
        <v>43673</v>
      </c>
      <c r="C920" s="172">
        <f t="shared" si="567"/>
        <v>7</v>
      </c>
      <c r="D920" s="173" t="s">
        <v>112</v>
      </c>
      <c r="E920" s="174" t="s">
        <v>26</v>
      </c>
      <c r="F920" s="175" t="str">
        <f t="shared" si="575"/>
        <v>Aparthotel TRITON</v>
      </c>
      <c r="G920" s="174" t="s">
        <v>28</v>
      </c>
      <c r="H920" s="174" t="s">
        <v>136</v>
      </c>
      <c r="I920" s="174" t="s">
        <v>82</v>
      </c>
      <c r="J920" s="176">
        <f t="shared" si="568"/>
        <v>0.12048192771084343</v>
      </c>
      <c r="K920" s="212">
        <v>9490</v>
      </c>
      <c r="L920" s="79">
        <f t="shared" si="569"/>
        <v>11890</v>
      </c>
      <c r="M920" s="79">
        <f t="shared" si="570"/>
        <v>15480</v>
      </c>
      <c r="N920" s="88">
        <f t="shared" si="571"/>
        <v>19480</v>
      </c>
      <c r="O920" s="3">
        <v>10790</v>
      </c>
      <c r="P920" s="6">
        <f t="shared" si="572"/>
        <v>372.15686274509807</v>
      </c>
      <c r="Q920" s="7">
        <f t="shared" si="573"/>
        <v>1611.4790286975717</v>
      </c>
      <c r="R920" s="38">
        <f t="shared" si="574"/>
        <v>1661.4790286975717</v>
      </c>
      <c r="S920" s="18">
        <v>28.4</v>
      </c>
      <c r="T920" s="69"/>
      <c r="U920" s="68">
        <v>0</v>
      </c>
      <c r="W920">
        <v>2400</v>
      </c>
      <c r="X920" s="23">
        <v>5990</v>
      </c>
      <c r="Y920" s="23">
        <v>9990</v>
      </c>
      <c r="Z920" s="23">
        <f t="shared" si="555"/>
        <v>2500</v>
      </c>
    </row>
    <row r="921" spans="1:26" hidden="1" x14ac:dyDescent="0.3">
      <c r="A921" s="162">
        <v>43666</v>
      </c>
      <c r="B921" s="163">
        <v>43673</v>
      </c>
      <c r="C921" s="164">
        <f t="shared" si="567"/>
        <v>7</v>
      </c>
      <c r="D921" s="165" t="s">
        <v>112</v>
      </c>
      <c r="E921" s="166" t="s">
        <v>26</v>
      </c>
      <c r="F921" s="167" t="str">
        <f t="shared" si="575"/>
        <v>Aparthotel TRITON</v>
      </c>
      <c r="G921" s="166" t="s">
        <v>28</v>
      </c>
      <c r="H921" s="166" t="s">
        <v>136</v>
      </c>
      <c r="I921" s="166" t="s">
        <v>83</v>
      </c>
      <c r="J921" s="168">
        <f t="shared" si="568"/>
        <v>0.1740644038294169</v>
      </c>
      <c r="K921" s="169">
        <v>9490</v>
      </c>
      <c r="L921" s="70">
        <f t="shared" si="569"/>
        <v>11890</v>
      </c>
      <c r="M921" s="70">
        <f t="shared" si="570"/>
        <v>15480</v>
      </c>
      <c r="N921" s="87">
        <f t="shared" si="571"/>
        <v>19480</v>
      </c>
      <c r="O921" s="27">
        <v>11490</v>
      </c>
      <c r="P921" s="37">
        <f t="shared" si="572"/>
        <v>372.15686274509807</v>
      </c>
      <c r="Q921" s="38">
        <f t="shared" si="573"/>
        <v>1611.4790286975717</v>
      </c>
      <c r="R921" s="38">
        <f t="shared" si="574"/>
        <v>1661.4790286975717</v>
      </c>
      <c r="S921" s="18">
        <v>28.5</v>
      </c>
      <c r="U921" s="67">
        <v>1</v>
      </c>
      <c r="W921" s="23">
        <v>2400</v>
      </c>
      <c r="X921" s="23">
        <v>5990</v>
      </c>
      <c r="Y921" s="23">
        <v>9990</v>
      </c>
      <c r="Z921" s="23">
        <f t="shared" si="555"/>
        <v>2500</v>
      </c>
    </row>
    <row r="922" spans="1:26" customFormat="1" hidden="1" x14ac:dyDescent="0.3">
      <c r="A922" s="170">
        <v>43666</v>
      </c>
      <c r="B922" s="171">
        <v>43673</v>
      </c>
      <c r="C922" s="172">
        <f t="shared" si="567"/>
        <v>7</v>
      </c>
      <c r="D922" s="173" t="s">
        <v>112</v>
      </c>
      <c r="E922" s="174" t="s">
        <v>26</v>
      </c>
      <c r="F922" s="175" t="str">
        <f t="shared" si="575"/>
        <v>Aparthotel TRITON</v>
      </c>
      <c r="G922" s="174" t="s">
        <v>28</v>
      </c>
      <c r="H922" s="174" t="s">
        <v>136</v>
      </c>
      <c r="I922" s="174" t="s">
        <v>84</v>
      </c>
      <c r="J922" s="176">
        <f t="shared" si="568"/>
        <v>0.17869907076483205</v>
      </c>
      <c r="K922" s="212">
        <v>11490</v>
      </c>
      <c r="L922" s="79">
        <f t="shared" si="569"/>
        <v>13890</v>
      </c>
      <c r="M922" s="79">
        <f t="shared" si="570"/>
        <v>17480</v>
      </c>
      <c r="N922" s="88">
        <f t="shared" si="571"/>
        <v>21480</v>
      </c>
      <c r="O922" s="3">
        <v>13990</v>
      </c>
      <c r="P922" s="6">
        <f t="shared" si="572"/>
        <v>450.58823529411762</v>
      </c>
      <c r="Q922" s="7">
        <f t="shared" si="573"/>
        <v>1951.0952623535404</v>
      </c>
      <c r="R922" s="38">
        <f t="shared" si="574"/>
        <v>2001.0952623535404</v>
      </c>
      <c r="S922" s="18">
        <v>28.6</v>
      </c>
      <c r="T922" s="69"/>
      <c r="U922" s="68">
        <v>0</v>
      </c>
      <c r="W922">
        <v>2400</v>
      </c>
      <c r="X922" s="23">
        <v>5990</v>
      </c>
      <c r="Y922" s="23">
        <v>9990</v>
      </c>
      <c r="Z922" s="23">
        <f t="shared" si="555"/>
        <v>2500</v>
      </c>
    </row>
    <row r="923" spans="1:26" x14ac:dyDescent="0.3">
      <c r="A923" s="94">
        <v>43666</v>
      </c>
      <c r="B923" s="51">
        <v>43673</v>
      </c>
      <c r="C923" s="33">
        <f t="shared" si="567"/>
        <v>7</v>
      </c>
      <c r="D923" s="64" t="s">
        <v>112</v>
      </c>
      <c r="E923" s="40" t="s">
        <v>22</v>
      </c>
      <c r="F923" s="154" t="str">
        <f>HYPERLINK("https://www.ckvt.cz/hotely/chorvatsko/stredni-dalmacie/basko-polje/depandance-alem","Depandance ALEM")</f>
        <v>Depandance ALEM</v>
      </c>
      <c r="G923" s="40" t="s">
        <v>29</v>
      </c>
      <c r="H923" s="40" t="s">
        <v>137</v>
      </c>
      <c r="I923" s="40" t="s">
        <v>117</v>
      </c>
      <c r="J923" s="99">
        <f t="shared" si="568"/>
        <v>5.0050050050050032E-2</v>
      </c>
      <c r="K923" s="210">
        <v>9490</v>
      </c>
      <c r="L923" s="34">
        <f t="shared" si="560"/>
        <v>11890</v>
      </c>
      <c r="M923" s="34">
        <f t="shared" si="561"/>
        <v>15480</v>
      </c>
      <c r="N923" s="52">
        <f t="shared" si="562"/>
        <v>19480</v>
      </c>
      <c r="O923" s="36">
        <v>9990</v>
      </c>
      <c r="P923" s="37">
        <f t="shared" si="572"/>
        <v>372.15686274509807</v>
      </c>
      <c r="Q923" s="38">
        <f t="shared" si="573"/>
        <v>1611.4790286975717</v>
      </c>
      <c r="R923" s="38">
        <f t="shared" si="574"/>
        <v>1661.4790286975717</v>
      </c>
      <c r="S923" s="20">
        <v>29.1</v>
      </c>
      <c r="T923" s="65"/>
      <c r="U923" s="65" t="s">
        <v>126</v>
      </c>
      <c r="V923" s="23">
        <v>7011</v>
      </c>
      <c r="W923" s="23">
        <v>2400</v>
      </c>
      <c r="X923" s="23">
        <v>5990</v>
      </c>
      <c r="Y923" s="23">
        <v>9990</v>
      </c>
    </row>
    <row r="924" spans="1:26" hidden="1" x14ac:dyDescent="0.3">
      <c r="A924" s="162">
        <v>43666</v>
      </c>
      <c r="B924" s="163">
        <v>43673</v>
      </c>
      <c r="C924" s="164">
        <f t="shared" si="567"/>
        <v>7</v>
      </c>
      <c r="D924" s="165" t="s">
        <v>112</v>
      </c>
      <c r="E924" s="166" t="s">
        <v>22</v>
      </c>
      <c r="F924" s="167" t="str">
        <f>HYPERLINK("https://www.ckvt.cz/hotely/chorvatsko/stredni-dalmacie/basko-polje/depandance-alem","Depandance ALEM")</f>
        <v>Depandance ALEM</v>
      </c>
      <c r="G924" s="166" t="s">
        <v>29</v>
      </c>
      <c r="H924" s="166" t="s">
        <v>137</v>
      </c>
      <c r="I924" s="166" t="s">
        <v>32</v>
      </c>
      <c r="J924" s="168">
        <f t="shared" si="568"/>
        <v>5.0050050050050032E-2</v>
      </c>
      <c r="K924" s="169">
        <v>9490</v>
      </c>
      <c r="L924" s="70">
        <f t="shared" si="560"/>
        <v>11890</v>
      </c>
      <c r="M924" s="70">
        <f t="shared" si="561"/>
        <v>15480</v>
      </c>
      <c r="N924" s="87">
        <f t="shared" si="562"/>
        <v>19480</v>
      </c>
      <c r="O924" s="36">
        <v>9990</v>
      </c>
      <c r="P924" s="37">
        <f t="shared" si="572"/>
        <v>372.15686274509807</v>
      </c>
      <c r="Q924" s="38">
        <f t="shared" si="573"/>
        <v>1611.4790286975717</v>
      </c>
      <c r="R924" s="38">
        <f t="shared" si="574"/>
        <v>1661.4790286975717</v>
      </c>
      <c r="S924" s="20">
        <v>29.1</v>
      </c>
      <c r="T924" s="67"/>
      <c r="U924" s="67">
        <v>33</v>
      </c>
      <c r="W924" s="23">
        <v>2400</v>
      </c>
      <c r="X924" s="23">
        <v>5990</v>
      </c>
      <c r="Y924" s="23">
        <v>9990</v>
      </c>
      <c r="Z924" s="23">
        <f t="shared" si="555"/>
        <v>2500</v>
      </c>
    </row>
    <row r="925" spans="1:26" customFormat="1" x14ac:dyDescent="0.3">
      <c r="A925" s="95">
        <v>43666</v>
      </c>
      <c r="B925" s="4">
        <v>43673</v>
      </c>
      <c r="C925" s="2">
        <f t="shared" ref="C925:C944" si="576">B925-A925</f>
        <v>7</v>
      </c>
      <c r="D925" s="92" t="s">
        <v>112</v>
      </c>
      <c r="E925" s="1" t="s">
        <v>22</v>
      </c>
      <c r="F925" s="155" t="str">
        <f>HYPERLINK("https://www.ckvt.cz/hotely/chorvatsko/stredni-dalmacie/basko-polje/hotel-alem","Hotel ALEM")</f>
        <v>Hotel ALEM</v>
      </c>
      <c r="G925" s="1" t="s">
        <v>29</v>
      </c>
      <c r="H925" s="1" t="s">
        <v>137</v>
      </c>
      <c r="I925" s="40" t="s">
        <v>117</v>
      </c>
      <c r="J925" s="100">
        <f t="shared" ref="J925:J944" si="577">1-(K925/O925)</f>
        <v>5.0050050050050032E-2</v>
      </c>
      <c r="K925" s="209">
        <v>9490</v>
      </c>
      <c r="L925" s="11">
        <f t="shared" si="560"/>
        <v>11890</v>
      </c>
      <c r="M925" s="11">
        <f t="shared" si="561"/>
        <v>15480</v>
      </c>
      <c r="N925" s="17">
        <f t="shared" si="562"/>
        <v>19480</v>
      </c>
      <c r="O925" s="5">
        <v>9990</v>
      </c>
      <c r="P925" s="6">
        <f t="shared" ref="P925:P944" si="578">K925/25.5</f>
        <v>372.15686274509807</v>
      </c>
      <c r="Q925" s="7">
        <f t="shared" ref="Q925:Q944" si="579">K925/5.889</f>
        <v>1611.4790286975717</v>
      </c>
      <c r="R925" s="38">
        <f t="shared" ref="R925:R944" si="580">(C925+1)*6.25+Q925</f>
        <v>1661.4790286975717</v>
      </c>
      <c r="S925" s="20">
        <v>22.1</v>
      </c>
      <c r="T925" s="65"/>
      <c r="U925" s="65" t="s">
        <v>126</v>
      </c>
      <c r="W925">
        <v>2400</v>
      </c>
      <c r="X925" s="23">
        <v>5990</v>
      </c>
      <c r="Y925" s="23">
        <v>9990</v>
      </c>
      <c r="Z925" s="23"/>
    </row>
    <row r="926" spans="1:26" customFormat="1" hidden="1" x14ac:dyDescent="0.3">
      <c r="A926" s="170">
        <v>43666</v>
      </c>
      <c r="B926" s="171">
        <v>43673</v>
      </c>
      <c r="C926" s="172">
        <f t="shared" si="576"/>
        <v>7</v>
      </c>
      <c r="D926" s="173" t="s">
        <v>112</v>
      </c>
      <c r="E926" s="174" t="s">
        <v>22</v>
      </c>
      <c r="F926" s="175" t="str">
        <f>HYPERLINK("https://www.ckvt.cz/hotely/chorvatsko/stredni-dalmacie/basko-polje/hotel-alem","Hotel ALEM")</f>
        <v>Hotel ALEM</v>
      </c>
      <c r="G926" s="174" t="s">
        <v>29</v>
      </c>
      <c r="H926" s="174" t="s">
        <v>137</v>
      </c>
      <c r="I926" s="174" t="s">
        <v>30</v>
      </c>
      <c r="J926" s="176">
        <f t="shared" si="577"/>
        <v>5.0050050050050032E-2</v>
      </c>
      <c r="K926" s="212">
        <v>9490</v>
      </c>
      <c r="L926" s="79">
        <f t="shared" si="560"/>
        <v>11890</v>
      </c>
      <c r="M926" s="79">
        <f t="shared" si="561"/>
        <v>15480</v>
      </c>
      <c r="N926" s="88">
        <f t="shared" si="562"/>
        <v>19480</v>
      </c>
      <c r="O926" s="5">
        <v>9990</v>
      </c>
      <c r="P926" s="6">
        <f t="shared" si="578"/>
        <v>372.15686274509807</v>
      </c>
      <c r="Q926" s="7">
        <f t="shared" si="579"/>
        <v>1611.4790286975717</v>
      </c>
      <c r="R926" s="38">
        <f t="shared" si="580"/>
        <v>1661.4790286975717</v>
      </c>
      <c r="S926" s="20">
        <v>22.1</v>
      </c>
      <c r="T926" s="68"/>
      <c r="U926" s="68">
        <v>2</v>
      </c>
      <c r="W926">
        <v>2400</v>
      </c>
      <c r="X926" s="23">
        <v>5990</v>
      </c>
      <c r="Y926" s="23">
        <v>9990</v>
      </c>
      <c r="Z926" s="23">
        <f t="shared" si="555"/>
        <v>2500</v>
      </c>
    </row>
    <row r="927" spans="1:26" hidden="1" x14ac:dyDescent="0.3">
      <c r="A927" s="162">
        <v>43666</v>
      </c>
      <c r="B927" s="163">
        <v>43673</v>
      </c>
      <c r="C927" s="164">
        <f t="shared" si="576"/>
        <v>7</v>
      </c>
      <c r="D927" s="165" t="s">
        <v>112</v>
      </c>
      <c r="E927" s="166" t="s">
        <v>22</v>
      </c>
      <c r="F927" s="167" t="str">
        <f>HYPERLINK("https://www.ckvt.cz/hotely/chorvatsko/stredni-dalmacie/basko-polje/hotel-alem","Hotel ALEM")</f>
        <v>Hotel ALEM</v>
      </c>
      <c r="G927" s="166" t="s">
        <v>29</v>
      </c>
      <c r="H927" s="166" t="s">
        <v>137</v>
      </c>
      <c r="I927" s="166" t="s">
        <v>31</v>
      </c>
      <c r="J927" s="168">
        <f t="shared" si="577"/>
        <v>5.0050050050050032E-2</v>
      </c>
      <c r="K927" s="169">
        <v>9490</v>
      </c>
      <c r="L927" s="70">
        <f t="shared" si="560"/>
        <v>11890</v>
      </c>
      <c r="M927" s="70">
        <f t="shared" si="561"/>
        <v>15480</v>
      </c>
      <c r="N927" s="87">
        <f t="shared" si="562"/>
        <v>19480</v>
      </c>
      <c r="O927" s="36">
        <v>9990</v>
      </c>
      <c r="P927" s="37">
        <f t="shared" si="578"/>
        <v>372.15686274509807</v>
      </c>
      <c r="Q927" s="38">
        <f t="shared" si="579"/>
        <v>1611.4790286975717</v>
      </c>
      <c r="R927" s="38">
        <f t="shared" si="580"/>
        <v>1661.4790286975717</v>
      </c>
      <c r="S927" s="20">
        <v>22.2</v>
      </c>
      <c r="T927" s="67"/>
      <c r="U927" s="67">
        <v>2</v>
      </c>
      <c r="W927" s="23">
        <v>2400</v>
      </c>
      <c r="X927" s="23">
        <v>5990</v>
      </c>
      <c r="Y927" s="23">
        <v>9990</v>
      </c>
      <c r="Z927" s="23">
        <f t="shared" si="555"/>
        <v>2500</v>
      </c>
    </row>
    <row r="928" spans="1:26" hidden="1" x14ac:dyDescent="0.3">
      <c r="A928" s="162">
        <v>43666</v>
      </c>
      <c r="B928" s="163">
        <v>43673</v>
      </c>
      <c r="C928" s="164">
        <f t="shared" si="576"/>
        <v>7</v>
      </c>
      <c r="D928" s="165" t="s">
        <v>112</v>
      </c>
      <c r="E928" s="166" t="s">
        <v>22</v>
      </c>
      <c r="F928" s="167" t="str">
        <f>HYPERLINK("https://www.ckvt.cz/hotely/chorvatsko/stredni-dalmacie/basko-polje/hotel-alem","Hotel ALEM")</f>
        <v>Hotel ALEM</v>
      </c>
      <c r="G928" s="166" t="s">
        <v>29</v>
      </c>
      <c r="H928" s="166" t="s">
        <v>137</v>
      </c>
      <c r="I928" s="166" t="s">
        <v>32</v>
      </c>
      <c r="J928" s="168">
        <f t="shared" si="577"/>
        <v>6.8694798822374836E-2</v>
      </c>
      <c r="K928" s="169">
        <v>9490</v>
      </c>
      <c r="L928" s="70">
        <f t="shared" si="560"/>
        <v>11890</v>
      </c>
      <c r="M928" s="70">
        <f t="shared" si="561"/>
        <v>15480</v>
      </c>
      <c r="N928" s="87">
        <f t="shared" si="562"/>
        <v>19480</v>
      </c>
      <c r="O928" s="36">
        <v>10190</v>
      </c>
      <c r="P928" s="37">
        <f t="shared" si="578"/>
        <v>372.15686274509807</v>
      </c>
      <c r="Q928" s="38">
        <f t="shared" si="579"/>
        <v>1611.4790286975717</v>
      </c>
      <c r="R928" s="38">
        <f t="shared" si="580"/>
        <v>1661.4790286975717</v>
      </c>
      <c r="S928" s="20">
        <v>22.3</v>
      </c>
      <c r="T928" s="67"/>
      <c r="U928" s="67">
        <v>1</v>
      </c>
      <c r="W928" s="23">
        <v>2400</v>
      </c>
      <c r="X928" s="23">
        <v>5990</v>
      </c>
      <c r="Y928" s="23">
        <v>9990</v>
      </c>
      <c r="Z928" s="23">
        <f t="shared" si="555"/>
        <v>2500</v>
      </c>
    </row>
    <row r="929" spans="1:26" x14ac:dyDescent="0.3">
      <c r="A929" s="94">
        <v>43666</v>
      </c>
      <c r="B929" s="51">
        <v>43673</v>
      </c>
      <c r="C929" s="33">
        <f t="shared" ref="C929:C939" si="581">B929-A929</f>
        <v>7</v>
      </c>
      <c r="D929" s="64" t="s">
        <v>112</v>
      </c>
      <c r="E929" s="40" t="s">
        <v>17</v>
      </c>
      <c r="F929" s="154" t="str">
        <f>HYPERLINK("https://www.ckvt.cz/hotely/chorvatsko/stredni-dalmacie/baska-voda/rodinne-bungalovy-neptun-klub-baska-voda","Rodinné bung. BAŠKA VODA")</f>
        <v>Rodinné bung. BAŠKA VODA</v>
      </c>
      <c r="G929" s="40" t="s">
        <v>29</v>
      </c>
      <c r="H929" s="40" t="s">
        <v>137</v>
      </c>
      <c r="I929" s="40" t="s">
        <v>117</v>
      </c>
      <c r="J929" s="99">
        <f t="shared" ref="J929:J939" si="582">1-(K929/O929)</f>
        <v>0.1740644038294169</v>
      </c>
      <c r="K929" s="210">
        <v>9490</v>
      </c>
      <c r="L929" s="34">
        <f t="shared" ref="L929:L939" si="583">K929+W929</f>
        <v>11890</v>
      </c>
      <c r="M929" s="34">
        <f t="shared" ref="M929:M939" si="584">K929+X929</f>
        <v>15480</v>
      </c>
      <c r="N929" s="52">
        <f t="shared" ref="N929:N939" si="585">K929+Y929</f>
        <v>19480</v>
      </c>
      <c r="O929" s="27">
        <v>11490</v>
      </c>
      <c r="P929" s="37">
        <f t="shared" ref="P929:P939" si="586">K929/25.5</f>
        <v>372.15686274509807</v>
      </c>
      <c r="Q929" s="38">
        <f t="shared" ref="Q929:Q939" si="587">K929/5.889</f>
        <v>1611.4790286975717</v>
      </c>
      <c r="R929" s="38">
        <f t="shared" ref="R929:R939" si="588">(C929+1)*6.25+Q929</f>
        <v>1661.4790286975717</v>
      </c>
      <c r="S929" s="18">
        <v>33.1</v>
      </c>
      <c r="T929" s="65"/>
      <c r="U929" s="65" t="s">
        <v>126</v>
      </c>
      <c r="W929" s="23">
        <v>2400</v>
      </c>
      <c r="X929" s="23">
        <v>5990</v>
      </c>
      <c r="Y929" s="23">
        <v>9990</v>
      </c>
    </row>
    <row r="930" spans="1:26" hidden="1" x14ac:dyDescent="0.3">
      <c r="A930" s="162">
        <v>43666</v>
      </c>
      <c r="B930" s="163">
        <v>43673</v>
      </c>
      <c r="C930" s="164">
        <f t="shared" si="581"/>
        <v>7</v>
      </c>
      <c r="D930" s="165" t="s">
        <v>112</v>
      </c>
      <c r="E930" s="166" t="s">
        <v>17</v>
      </c>
      <c r="F930" s="167" t="str">
        <f>HYPERLINK("https://www.ckvt.cz/hotely/chorvatsko/stredni-dalmacie/baska-voda/rodinne-bungalovy-neptun-klub-baska-voda","Rodinné bung. BAŠKA VODA")</f>
        <v>Rodinné bung. BAŠKA VODA</v>
      </c>
      <c r="G930" s="166" t="s">
        <v>29</v>
      </c>
      <c r="H930" s="166" t="s">
        <v>137</v>
      </c>
      <c r="I930" s="166" t="s">
        <v>30</v>
      </c>
      <c r="J930" s="168">
        <f t="shared" si="582"/>
        <v>0.1740644038294169</v>
      </c>
      <c r="K930" s="169">
        <v>9490</v>
      </c>
      <c r="L930" s="70">
        <f t="shared" si="583"/>
        <v>11890</v>
      </c>
      <c r="M930" s="70">
        <f t="shared" si="584"/>
        <v>15480</v>
      </c>
      <c r="N930" s="87">
        <f t="shared" si="585"/>
        <v>19480</v>
      </c>
      <c r="O930" s="27">
        <v>11490</v>
      </c>
      <c r="P930" s="37">
        <f t="shared" si="586"/>
        <v>372.15686274509807</v>
      </c>
      <c r="Q930" s="38">
        <f t="shared" si="587"/>
        <v>1611.4790286975717</v>
      </c>
      <c r="R930" s="38">
        <f t="shared" si="588"/>
        <v>1661.4790286975717</v>
      </c>
      <c r="S930" s="18">
        <v>33.1</v>
      </c>
      <c r="U930" s="67">
        <v>17</v>
      </c>
      <c r="W930" s="23">
        <v>2400</v>
      </c>
      <c r="X930" s="23">
        <v>5990</v>
      </c>
      <c r="Y930" s="23">
        <v>9990</v>
      </c>
      <c r="Z930" s="23">
        <f t="shared" si="555"/>
        <v>2500</v>
      </c>
    </row>
    <row r="931" spans="1:26" hidden="1" x14ac:dyDescent="0.3">
      <c r="A931" s="162">
        <v>43666</v>
      </c>
      <c r="B931" s="163">
        <v>43673</v>
      </c>
      <c r="C931" s="164">
        <f t="shared" si="581"/>
        <v>7</v>
      </c>
      <c r="D931" s="165" t="s">
        <v>112</v>
      </c>
      <c r="E931" s="166" t="s">
        <v>17</v>
      </c>
      <c r="F931" s="167" t="str">
        <f>HYPERLINK("https://www.ckvt.cz/hotely/chorvatsko/stredni-dalmacie/baska-voda/rodinne-bungalovy-neptun-klub-baska-voda","Rodinné bung. BAŠKA VODA")</f>
        <v>Rodinné bung. BAŠKA VODA</v>
      </c>
      <c r="G931" s="166" t="s">
        <v>29</v>
      </c>
      <c r="H931" s="166" t="s">
        <v>137</v>
      </c>
      <c r="I931" s="166" t="s">
        <v>43</v>
      </c>
      <c r="J931" s="168">
        <f t="shared" si="582"/>
        <v>8.0064051240992806E-2</v>
      </c>
      <c r="K931" s="169">
        <v>11490</v>
      </c>
      <c r="L931" s="70">
        <f t="shared" si="583"/>
        <v>13890</v>
      </c>
      <c r="M931" s="70">
        <f t="shared" si="584"/>
        <v>17480</v>
      </c>
      <c r="N931" s="87">
        <f t="shared" si="585"/>
        <v>21480</v>
      </c>
      <c r="O931" s="27">
        <v>12490</v>
      </c>
      <c r="P931" s="37">
        <f t="shared" si="586"/>
        <v>450.58823529411762</v>
      </c>
      <c r="Q931" s="38">
        <f t="shared" si="587"/>
        <v>1951.0952623535404</v>
      </c>
      <c r="R931" s="38">
        <f t="shared" si="588"/>
        <v>2001.0952623535404</v>
      </c>
      <c r="S931" s="18">
        <v>33.200000000000003</v>
      </c>
      <c r="U931" s="67">
        <v>20</v>
      </c>
      <c r="W931" s="23">
        <v>2400</v>
      </c>
      <c r="X931" s="23">
        <v>5990</v>
      </c>
      <c r="Y931" s="23">
        <v>9990</v>
      </c>
      <c r="Z931" s="23">
        <f t="shared" si="555"/>
        <v>2500</v>
      </c>
    </row>
    <row r="932" spans="1:26" customFormat="1" hidden="1" x14ac:dyDescent="0.3">
      <c r="A932" s="170">
        <v>43666</v>
      </c>
      <c r="B932" s="171">
        <v>43673</v>
      </c>
      <c r="C932" s="172">
        <f t="shared" si="581"/>
        <v>7</v>
      </c>
      <c r="D932" s="173" t="s">
        <v>112</v>
      </c>
      <c r="E932" s="174" t="s">
        <v>17</v>
      </c>
      <c r="F932" s="175" t="str">
        <f>HYPERLINK("https://www.ckvt.cz/hotely/chorvatsko/stredni-dalmacie/baska-voda/rodinne-bungalovy-neptun-klub-baska-voda","Rodinné bung. BAŠKA VODA")</f>
        <v>Rodinné bung. BAŠKA VODA</v>
      </c>
      <c r="G932" s="174" t="s">
        <v>29</v>
      </c>
      <c r="H932" s="174" t="s">
        <v>137</v>
      </c>
      <c r="I932" s="174" t="s">
        <v>44</v>
      </c>
      <c r="J932" s="176">
        <f t="shared" si="582"/>
        <v>3.8491147036181728E-2</v>
      </c>
      <c r="K932" s="212">
        <v>12490</v>
      </c>
      <c r="L932" s="79">
        <f t="shared" si="583"/>
        <v>14890</v>
      </c>
      <c r="M932" s="79">
        <f t="shared" si="584"/>
        <v>18480</v>
      </c>
      <c r="N932" s="88">
        <f t="shared" si="585"/>
        <v>22480</v>
      </c>
      <c r="O932" s="27">
        <v>12990</v>
      </c>
      <c r="P932" s="6">
        <f t="shared" si="586"/>
        <v>489.80392156862746</v>
      </c>
      <c r="Q932" s="7">
        <f t="shared" si="587"/>
        <v>2120.903379181525</v>
      </c>
      <c r="R932" s="38">
        <f t="shared" si="588"/>
        <v>2170.903379181525</v>
      </c>
      <c r="S932" s="18">
        <v>33.4</v>
      </c>
      <c r="T932" s="69"/>
      <c r="U932" s="68">
        <v>2</v>
      </c>
      <c r="W932">
        <v>2400</v>
      </c>
      <c r="X932" s="23">
        <v>5990</v>
      </c>
      <c r="Y932" s="23">
        <v>9990</v>
      </c>
      <c r="Z932" s="23">
        <f t="shared" si="555"/>
        <v>2500</v>
      </c>
    </row>
    <row r="933" spans="1:26" hidden="1" x14ac:dyDescent="0.3">
      <c r="A933" s="162">
        <v>43666</v>
      </c>
      <c r="B933" s="163">
        <v>43673</v>
      </c>
      <c r="C933" s="164">
        <f t="shared" si="581"/>
        <v>7</v>
      </c>
      <c r="D933" s="165" t="s">
        <v>112</v>
      </c>
      <c r="E933" s="166" t="s">
        <v>17</v>
      </c>
      <c r="F933" s="167" t="str">
        <f>HYPERLINK("https://www.ckvt.cz/hotely/chorvatsko/stredni-dalmacie/baska-voda/rodinne-bungalovy-neptun-klub-baska-voda","Rodinné bung. BAŠKA VODA")</f>
        <v>Rodinné bung. BAŠKA VODA</v>
      </c>
      <c r="G933" s="166" t="s">
        <v>29</v>
      </c>
      <c r="H933" s="166" t="s">
        <v>137</v>
      </c>
      <c r="I933" s="166" t="s">
        <v>45</v>
      </c>
      <c r="J933" s="168">
        <f t="shared" si="582"/>
        <v>3.5739814152966454E-2</v>
      </c>
      <c r="K933" s="169">
        <v>13490</v>
      </c>
      <c r="L933" s="70">
        <f t="shared" si="583"/>
        <v>15890</v>
      </c>
      <c r="M933" s="70">
        <f t="shared" si="584"/>
        <v>19480</v>
      </c>
      <c r="N933" s="87">
        <f t="shared" si="585"/>
        <v>23480</v>
      </c>
      <c r="O933" s="27">
        <v>13990</v>
      </c>
      <c r="P933" s="37">
        <f t="shared" si="586"/>
        <v>529.01960784313724</v>
      </c>
      <c r="Q933" s="38">
        <f t="shared" si="587"/>
        <v>2290.7114960095091</v>
      </c>
      <c r="R933" s="38">
        <f t="shared" si="588"/>
        <v>2340.7114960095091</v>
      </c>
      <c r="S933" s="18">
        <v>33.5</v>
      </c>
      <c r="U933" s="67">
        <v>2</v>
      </c>
      <c r="W933" s="23">
        <v>2400</v>
      </c>
      <c r="X933" s="23">
        <v>5990</v>
      </c>
      <c r="Y933" s="23">
        <v>9990</v>
      </c>
      <c r="Z933" s="23">
        <f t="shared" si="555"/>
        <v>2500</v>
      </c>
    </row>
    <row r="934" spans="1:26" x14ac:dyDescent="0.3">
      <c r="A934" s="94">
        <v>43666</v>
      </c>
      <c r="B934" s="51">
        <v>43673</v>
      </c>
      <c r="C934" s="33">
        <f t="shared" si="581"/>
        <v>7</v>
      </c>
      <c r="D934" s="64" t="s">
        <v>112</v>
      </c>
      <c r="E934" s="40" t="s">
        <v>20</v>
      </c>
      <c r="F934" s="154" t="str">
        <f>HYPERLINK("https://www.ckvt.cz/hotely/chorvatsko/stredni-dalmacie/gradac/depandance-laguna-b","Depandance LAGUNA B")</f>
        <v>Depandance LAGUNA B</v>
      </c>
      <c r="G934" s="40" t="s">
        <v>29</v>
      </c>
      <c r="H934" s="40" t="s">
        <v>137</v>
      </c>
      <c r="I934" s="40" t="s">
        <v>117</v>
      </c>
      <c r="J934" s="99">
        <f t="shared" si="582"/>
        <v>8.7032201914708396E-2</v>
      </c>
      <c r="K934" s="210">
        <v>10490</v>
      </c>
      <c r="L934" s="34">
        <f t="shared" si="583"/>
        <v>12890</v>
      </c>
      <c r="M934" s="34">
        <f t="shared" si="584"/>
        <v>16480</v>
      </c>
      <c r="N934" s="52">
        <f t="shared" si="585"/>
        <v>20480</v>
      </c>
      <c r="O934" s="27">
        <v>11490</v>
      </c>
      <c r="P934" s="37">
        <f t="shared" si="586"/>
        <v>411.37254901960785</v>
      </c>
      <c r="Q934" s="38">
        <f t="shared" si="587"/>
        <v>1781.2871455255561</v>
      </c>
      <c r="R934" s="38">
        <f t="shared" si="588"/>
        <v>1831.2871455255561</v>
      </c>
      <c r="S934" s="20">
        <v>32.1</v>
      </c>
      <c r="T934" s="65"/>
      <c r="U934" s="65" t="s">
        <v>126</v>
      </c>
      <c r="W934" s="23">
        <v>2400</v>
      </c>
      <c r="X934" s="23">
        <v>5990</v>
      </c>
      <c r="Y934" s="23">
        <v>9990</v>
      </c>
    </row>
    <row r="935" spans="1:26" hidden="1" x14ac:dyDescent="0.3">
      <c r="A935" s="162">
        <v>43666</v>
      </c>
      <c r="B935" s="163">
        <v>43673</v>
      </c>
      <c r="C935" s="164">
        <f t="shared" si="581"/>
        <v>7</v>
      </c>
      <c r="D935" s="165" t="s">
        <v>112</v>
      </c>
      <c r="E935" s="166" t="s">
        <v>20</v>
      </c>
      <c r="F935" s="167" t="str">
        <f>HYPERLINK("https://www.ckvt.cz/hotely/chorvatsko/stredni-dalmacie/gradac/depandance-laguna-b","Depandance LAGUNA B")</f>
        <v>Depandance LAGUNA B</v>
      </c>
      <c r="G935" s="166" t="s">
        <v>29</v>
      </c>
      <c r="H935" s="166" t="s">
        <v>137</v>
      </c>
      <c r="I935" s="166" t="s">
        <v>36</v>
      </c>
      <c r="J935" s="168">
        <f t="shared" si="582"/>
        <v>0.12510425354462051</v>
      </c>
      <c r="K935" s="169">
        <v>10490</v>
      </c>
      <c r="L935" s="70">
        <f t="shared" si="583"/>
        <v>12890</v>
      </c>
      <c r="M935" s="70">
        <f t="shared" si="584"/>
        <v>16480</v>
      </c>
      <c r="N935" s="87">
        <f t="shared" si="585"/>
        <v>20480</v>
      </c>
      <c r="O935" s="27">
        <v>11990</v>
      </c>
      <c r="P935" s="37">
        <f t="shared" si="586"/>
        <v>411.37254901960785</v>
      </c>
      <c r="Q935" s="38">
        <f t="shared" si="587"/>
        <v>1781.2871455255561</v>
      </c>
      <c r="R935" s="38">
        <f t="shared" si="588"/>
        <v>1831.2871455255561</v>
      </c>
      <c r="S935" s="20">
        <v>32.1</v>
      </c>
      <c r="T935" s="67"/>
      <c r="U935" s="67">
        <v>5</v>
      </c>
      <c r="W935" s="23">
        <v>2400</v>
      </c>
      <c r="X935" s="23">
        <v>5990</v>
      </c>
      <c r="Y935" s="23">
        <v>9990</v>
      </c>
      <c r="Z935" s="23">
        <f t="shared" si="555"/>
        <v>2500</v>
      </c>
    </row>
    <row r="936" spans="1:26" hidden="1" x14ac:dyDescent="0.3">
      <c r="A936" s="162">
        <v>43666</v>
      </c>
      <c r="B936" s="163">
        <v>43673</v>
      </c>
      <c r="C936" s="164">
        <f t="shared" si="581"/>
        <v>7</v>
      </c>
      <c r="D936" s="165" t="s">
        <v>112</v>
      </c>
      <c r="E936" s="166" t="s">
        <v>20</v>
      </c>
      <c r="F936" s="167" t="str">
        <f>HYPERLINK("https://www.ckvt.cz/hotely/chorvatsko/stredni-dalmacie/gradac/depandance-laguna-b","Depandance LAGUNA B")</f>
        <v>Depandance LAGUNA B</v>
      </c>
      <c r="G936" s="166" t="s">
        <v>29</v>
      </c>
      <c r="H936" s="166" t="s">
        <v>137</v>
      </c>
      <c r="I936" s="166" t="s">
        <v>33</v>
      </c>
      <c r="J936" s="168">
        <f t="shared" si="582"/>
        <v>8.7032201914708396E-2</v>
      </c>
      <c r="K936" s="169">
        <v>10490</v>
      </c>
      <c r="L936" s="70">
        <f t="shared" si="583"/>
        <v>12890</v>
      </c>
      <c r="M936" s="70">
        <f t="shared" si="584"/>
        <v>16480</v>
      </c>
      <c r="N936" s="87">
        <f t="shared" si="585"/>
        <v>20480</v>
      </c>
      <c r="O936" s="27">
        <v>11490</v>
      </c>
      <c r="P936" s="37">
        <f t="shared" si="586"/>
        <v>411.37254901960785</v>
      </c>
      <c r="Q936" s="38">
        <f t="shared" si="587"/>
        <v>1781.2871455255561</v>
      </c>
      <c r="R936" s="38">
        <f t="shared" si="588"/>
        <v>1831.2871455255561</v>
      </c>
      <c r="S936" s="20">
        <v>32.200000000000003</v>
      </c>
      <c r="T936" s="67"/>
      <c r="U936" s="67">
        <v>10</v>
      </c>
      <c r="W936" s="23">
        <v>2400</v>
      </c>
      <c r="X936" s="23">
        <v>5990</v>
      </c>
      <c r="Y936" s="23">
        <v>9990</v>
      </c>
      <c r="Z936" s="23">
        <f t="shared" ref="Z936:Z999" si="589">W936+100</f>
        <v>2500</v>
      </c>
    </row>
    <row r="937" spans="1:26" x14ac:dyDescent="0.3">
      <c r="A937" s="94">
        <v>43666</v>
      </c>
      <c r="B937" s="51">
        <v>43673</v>
      </c>
      <c r="C937" s="33">
        <f t="shared" si="581"/>
        <v>7</v>
      </c>
      <c r="D937" s="64" t="s">
        <v>112</v>
      </c>
      <c r="E937" s="40" t="s">
        <v>20</v>
      </c>
      <c r="F937" s="154" t="str">
        <f>HYPERLINK("https://www.ckvt.cz/hotely/chorvatsko/stredni-dalmacie/gradac/depandance-laguna-a","Depandance LAGUNA A")</f>
        <v>Depandance LAGUNA A</v>
      </c>
      <c r="G937" s="40" t="s">
        <v>29</v>
      </c>
      <c r="H937" s="40" t="s">
        <v>137</v>
      </c>
      <c r="I937" s="40" t="s">
        <v>117</v>
      </c>
      <c r="J937" s="99">
        <f t="shared" si="582"/>
        <v>0.12510425354462051</v>
      </c>
      <c r="K937" s="210">
        <v>10490</v>
      </c>
      <c r="L937" s="34">
        <f t="shared" si="583"/>
        <v>12890</v>
      </c>
      <c r="M937" s="34">
        <f t="shared" si="584"/>
        <v>16480</v>
      </c>
      <c r="N937" s="52">
        <f t="shared" si="585"/>
        <v>20480</v>
      </c>
      <c r="O937" s="27">
        <v>11990</v>
      </c>
      <c r="P937" s="37">
        <f t="shared" si="586"/>
        <v>411.37254901960785</v>
      </c>
      <c r="Q937" s="38">
        <f t="shared" si="587"/>
        <v>1781.2871455255561</v>
      </c>
      <c r="R937" s="38">
        <f t="shared" si="588"/>
        <v>1831.2871455255561</v>
      </c>
      <c r="S937" s="20">
        <v>34.1</v>
      </c>
      <c r="T937" s="65"/>
      <c r="U937" s="65" t="s">
        <v>126</v>
      </c>
      <c r="V937" s="193"/>
      <c r="W937" s="23">
        <v>2400</v>
      </c>
      <c r="X937" s="23">
        <v>5990</v>
      </c>
      <c r="Y937" s="23">
        <v>9990</v>
      </c>
    </row>
    <row r="938" spans="1:26" hidden="1" x14ac:dyDescent="0.3">
      <c r="A938" s="162">
        <v>43666</v>
      </c>
      <c r="B938" s="163">
        <v>43673</v>
      </c>
      <c r="C938" s="164">
        <f t="shared" si="581"/>
        <v>7</v>
      </c>
      <c r="D938" s="165" t="s">
        <v>112</v>
      </c>
      <c r="E938" s="166" t="s">
        <v>20</v>
      </c>
      <c r="F938" s="167" t="str">
        <f>HYPERLINK("https://www.ckvt.cz/hotely/chorvatsko/stredni-dalmacie/gradac/depandance-laguna-a","Depandance LAGUNA A")</f>
        <v>Depandance LAGUNA A</v>
      </c>
      <c r="G938" s="166" t="s">
        <v>29</v>
      </c>
      <c r="H938" s="166" t="s">
        <v>137</v>
      </c>
      <c r="I938" s="166" t="s">
        <v>33</v>
      </c>
      <c r="J938" s="168">
        <f t="shared" si="582"/>
        <v>0.12510425354462051</v>
      </c>
      <c r="K938" s="169">
        <v>10490</v>
      </c>
      <c r="L938" s="70">
        <f t="shared" si="583"/>
        <v>12890</v>
      </c>
      <c r="M938" s="70">
        <f t="shared" si="584"/>
        <v>16480</v>
      </c>
      <c r="N938" s="87">
        <f t="shared" si="585"/>
        <v>20480</v>
      </c>
      <c r="O938" s="27">
        <v>11990</v>
      </c>
      <c r="P938" s="37">
        <f t="shared" si="586"/>
        <v>411.37254901960785</v>
      </c>
      <c r="Q938" s="38">
        <f t="shared" si="587"/>
        <v>1781.2871455255561</v>
      </c>
      <c r="R938" s="38">
        <f t="shared" si="588"/>
        <v>1831.2871455255561</v>
      </c>
      <c r="S938" s="20">
        <v>34.1</v>
      </c>
      <c r="T938" s="67"/>
      <c r="U938" s="67">
        <v>3</v>
      </c>
      <c r="V938" s="23">
        <v>10700</v>
      </c>
      <c r="W938" s="23">
        <v>2400</v>
      </c>
      <c r="X938" s="23">
        <v>5990</v>
      </c>
      <c r="Y938" s="23">
        <v>9990</v>
      </c>
      <c r="Z938" s="23">
        <f t="shared" si="589"/>
        <v>2500</v>
      </c>
    </row>
    <row r="939" spans="1:26" hidden="1" x14ac:dyDescent="0.3">
      <c r="A939" s="162">
        <v>43666</v>
      </c>
      <c r="B939" s="163">
        <v>43673</v>
      </c>
      <c r="C939" s="164">
        <f t="shared" si="581"/>
        <v>7</v>
      </c>
      <c r="D939" s="165" t="s">
        <v>112</v>
      </c>
      <c r="E939" s="166" t="s">
        <v>20</v>
      </c>
      <c r="F939" s="167" t="str">
        <f>HYPERLINK("https://www.ckvt.cz/hotely/chorvatsko/stredni-dalmacie/gradac/depandance-laguna-a","Depandance LAGUNA A")</f>
        <v>Depandance LAGUNA A</v>
      </c>
      <c r="G939" s="166" t="s">
        <v>29</v>
      </c>
      <c r="H939" s="166" t="s">
        <v>137</v>
      </c>
      <c r="I939" s="166" t="s">
        <v>32</v>
      </c>
      <c r="J939" s="168">
        <f t="shared" si="582"/>
        <v>0.16012810248198561</v>
      </c>
      <c r="K939" s="169">
        <v>10490</v>
      </c>
      <c r="L939" s="70">
        <f t="shared" si="583"/>
        <v>12890</v>
      </c>
      <c r="M939" s="70">
        <f t="shared" si="584"/>
        <v>16480</v>
      </c>
      <c r="N939" s="87">
        <f t="shared" si="585"/>
        <v>20480</v>
      </c>
      <c r="O939" s="27">
        <v>12490</v>
      </c>
      <c r="P939" s="37">
        <f t="shared" si="586"/>
        <v>411.37254901960785</v>
      </c>
      <c r="Q939" s="38">
        <f t="shared" si="587"/>
        <v>1781.2871455255561</v>
      </c>
      <c r="R939" s="38">
        <f t="shared" si="588"/>
        <v>1831.2871455255561</v>
      </c>
      <c r="S939" s="20">
        <v>34.200000000000003</v>
      </c>
      <c r="T939" s="67"/>
      <c r="U939" s="67">
        <v>5</v>
      </c>
      <c r="W939" s="23">
        <v>2400</v>
      </c>
      <c r="X939" s="23">
        <v>5990</v>
      </c>
      <c r="Y939" s="23">
        <v>9990</v>
      </c>
      <c r="Z939" s="23">
        <f t="shared" si="589"/>
        <v>2500</v>
      </c>
    </row>
    <row r="940" spans="1:26" x14ac:dyDescent="0.3">
      <c r="A940" s="94">
        <v>43666</v>
      </c>
      <c r="B940" s="51">
        <v>43673</v>
      </c>
      <c r="C940" s="33">
        <f t="shared" si="576"/>
        <v>7</v>
      </c>
      <c r="D940" s="64" t="s">
        <v>112</v>
      </c>
      <c r="E940" s="40" t="s">
        <v>14</v>
      </c>
      <c r="F940" s="154" t="str">
        <f>HYPERLINK("https://www.ckvt.cz/hotely/chorvatsko/severni-dalmacie/trogir-seget-donji/hotel-medena","Hotel MEDENA")</f>
        <v>Hotel MEDENA</v>
      </c>
      <c r="G940" s="40" t="s">
        <v>5</v>
      </c>
      <c r="H940" s="40" t="s">
        <v>136</v>
      </c>
      <c r="I940" s="40" t="s">
        <v>117</v>
      </c>
      <c r="J940" s="99">
        <f t="shared" si="577"/>
        <v>8.3402835696413713E-2</v>
      </c>
      <c r="K940" s="210">
        <v>10990</v>
      </c>
      <c r="L940" s="34">
        <f t="shared" si="560"/>
        <v>13290</v>
      </c>
      <c r="M940" s="34">
        <f t="shared" si="561"/>
        <v>16980</v>
      </c>
      <c r="N940" s="52">
        <f t="shared" si="562"/>
        <v>20980</v>
      </c>
      <c r="O940" s="36">
        <v>11990</v>
      </c>
      <c r="P940" s="37">
        <f t="shared" si="578"/>
        <v>430.98039215686276</v>
      </c>
      <c r="Q940" s="38">
        <f t="shared" si="579"/>
        <v>1866.1912039395481</v>
      </c>
      <c r="R940" s="38">
        <f t="shared" si="580"/>
        <v>1916.1912039395481</v>
      </c>
      <c r="S940" s="20">
        <v>35.1</v>
      </c>
      <c r="T940" s="65"/>
      <c r="U940" s="65" t="s">
        <v>126</v>
      </c>
      <c r="W940" s="23">
        <v>2300</v>
      </c>
      <c r="X940" s="23">
        <v>5990</v>
      </c>
      <c r="Y940" s="23">
        <v>9990</v>
      </c>
    </row>
    <row r="941" spans="1:26" hidden="1" x14ac:dyDescent="0.3">
      <c r="A941" s="162">
        <v>43666</v>
      </c>
      <c r="B941" s="163">
        <v>43673</v>
      </c>
      <c r="C941" s="164">
        <f t="shared" si="576"/>
        <v>7</v>
      </c>
      <c r="D941" s="165" t="s">
        <v>112</v>
      </c>
      <c r="E941" s="166" t="s">
        <v>14</v>
      </c>
      <c r="F941" s="167" t="str">
        <f>HYPERLINK("https://www.ckvt.cz/hotely/chorvatsko/severni-dalmacie/trogir-seget-donji/hotel-medena","Hotel MEDENA")</f>
        <v>Hotel MEDENA</v>
      </c>
      <c r="G941" s="166" t="s">
        <v>5</v>
      </c>
      <c r="H941" s="166" t="s">
        <v>136</v>
      </c>
      <c r="I941" s="166" t="s">
        <v>33</v>
      </c>
      <c r="J941" s="168">
        <f t="shared" si="577"/>
        <v>8.3402835696413713E-2</v>
      </c>
      <c r="K941" s="169">
        <v>10990</v>
      </c>
      <c r="L941" s="70">
        <f t="shared" si="560"/>
        <v>13290</v>
      </c>
      <c r="M941" s="70">
        <f t="shared" si="561"/>
        <v>16980</v>
      </c>
      <c r="N941" s="87">
        <f t="shared" si="562"/>
        <v>20980</v>
      </c>
      <c r="O941" s="36">
        <v>11990</v>
      </c>
      <c r="P941" s="37">
        <f t="shared" si="578"/>
        <v>430.98039215686276</v>
      </c>
      <c r="Q941" s="38">
        <f t="shared" si="579"/>
        <v>1866.1912039395481</v>
      </c>
      <c r="R941" s="38">
        <f t="shared" si="580"/>
        <v>1916.1912039395481</v>
      </c>
      <c r="S941" s="20">
        <v>35.1</v>
      </c>
      <c r="T941" s="67"/>
      <c r="U941" s="67">
        <v>24</v>
      </c>
      <c r="W941" s="23">
        <v>2300</v>
      </c>
      <c r="X941" s="23">
        <v>5990</v>
      </c>
      <c r="Y941" s="23">
        <v>9990</v>
      </c>
      <c r="Z941" s="23">
        <f t="shared" si="589"/>
        <v>2400</v>
      </c>
    </row>
    <row r="942" spans="1:26" hidden="1" x14ac:dyDescent="0.3">
      <c r="A942" s="162">
        <v>43666</v>
      </c>
      <c r="B942" s="163">
        <v>43673</v>
      </c>
      <c r="C942" s="164">
        <f t="shared" si="576"/>
        <v>7</v>
      </c>
      <c r="D942" s="165" t="s">
        <v>112</v>
      </c>
      <c r="E942" s="166" t="s">
        <v>14</v>
      </c>
      <c r="F942" s="167" t="str">
        <f>HYPERLINK("https://www.ckvt.cz/hotely/chorvatsko/severni-dalmacie/trogir-seget-donji/hotel-medena","Hotel MEDENA")</f>
        <v>Hotel MEDENA</v>
      </c>
      <c r="G942" s="166" t="s">
        <v>5</v>
      </c>
      <c r="H942" s="166" t="s">
        <v>136</v>
      </c>
      <c r="I942" s="166" t="s">
        <v>32</v>
      </c>
      <c r="J942" s="168">
        <f t="shared" si="577"/>
        <v>8.0064051240992806E-2</v>
      </c>
      <c r="K942" s="169">
        <v>11490</v>
      </c>
      <c r="L942" s="70">
        <f t="shared" si="560"/>
        <v>13790</v>
      </c>
      <c r="M942" s="70">
        <f t="shared" si="561"/>
        <v>17480</v>
      </c>
      <c r="N942" s="87">
        <f t="shared" si="562"/>
        <v>21480</v>
      </c>
      <c r="O942" s="36">
        <v>12490</v>
      </c>
      <c r="P942" s="37">
        <f t="shared" si="578"/>
        <v>450.58823529411762</v>
      </c>
      <c r="Q942" s="38">
        <f t="shared" si="579"/>
        <v>1951.0952623535404</v>
      </c>
      <c r="R942" s="38">
        <f t="shared" si="580"/>
        <v>2001.0952623535404</v>
      </c>
      <c r="S942" s="20">
        <v>35.200000000000003</v>
      </c>
      <c r="T942" s="67"/>
      <c r="U942" s="67">
        <v>4</v>
      </c>
      <c r="W942" s="23">
        <v>2300</v>
      </c>
      <c r="X942" s="23">
        <v>5990</v>
      </c>
      <c r="Y942" s="23">
        <v>9990</v>
      </c>
      <c r="Z942" s="23">
        <f t="shared" si="589"/>
        <v>2400</v>
      </c>
    </row>
    <row r="943" spans="1:26" customFormat="1" hidden="1" x14ac:dyDescent="0.3">
      <c r="A943" s="170">
        <v>43666</v>
      </c>
      <c r="B943" s="171">
        <v>43673</v>
      </c>
      <c r="C943" s="172">
        <f t="shared" si="576"/>
        <v>7</v>
      </c>
      <c r="D943" s="173" t="s">
        <v>112</v>
      </c>
      <c r="E943" s="174" t="s">
        <v>14</v>
      </c>
      <c r="F943" s="175" t="str">
        <f>HYPERLINK("https://www.ckvt.cz/hotely/chorvatsko/severni-dalmacie/trogir-seget-donji/hotel-medena","Hotel MEDENA")</f>
        <v>Hotel MEDENA</v>
      </c>
      <c r="G943" s="174" t="s">
        <v>5</v>
      </c>
      <c r="H943" s="174" t="s">
        <v>136</v>
      </c>
      <c r="I943" s="174" t="s">
        <v>42</v>
      </c>
      <c r="J943" s="176">
        <f t="shared" si="577"/>
        <v>7.6982294072363344E-2</v>
      </c>
      <c r="K943" s="212">
        <v>11990</v>
      </c>
      <c r="L943" s="79">
        <f t="shared" si="560"/>
        <v>14290</v>
      </c>
      <c r="M943" s="79">
        <f t="shared" si="561"/>
        <v>17980</v>
      </c>
      <c r="N943" s="88">
        <f t="shared" si="562"/>
        <v>21980</v>
      </c>
      <c r="O943" s="5">
        <v>12990</v>
      </c>
      <c r="P943" s="6">
        <f t="shared" si="578"/>
        <v>470.19607843137254</v>
      </c>
      <c r="Q943" s="7">
        <f t="shared" si="579"/>
        <v>2035.9993207675327</v>
      </c>
      <c r="R943" s="38">
        <f t="shared" si="580"/>
        <v>2085.9993207675325</v>
      </c>
      <c r="S943" s="20">
        <v>35.299999999999997</v>
      </c>
      <c r="T943" s="68"/>
      <c r="U943" s="68">
        <v>0</v>
      </c>
      <c r="W943">
        <v>2300</v>
      </c>
      <c r="X943" s="23">
        <v>5990</v>
      </c>
      <c r="Y943" s="23">
        <v>9990</v>
      </c>
      <c r="Z943" s="23">
        <f t="shared" si="589"/>
        <v>2400</v>
      </c>
    </row>
    <row r="944" spans="1:26" hidden="1" x14ac:dyDescent="0.3">
      <c r="A944" s="162">
        <v>43666</v>
      </c>
      <c r="B944" s="163">
        <v>43673</v>
      </c>
      <c r="C944" s="164">
        <f t="shared" si="576"/>
        <v>7</v>
      </c>
      <c r="D944" s="165" t="s">
        <v>112</v>
      </c>
      <c r="E944" s="166" t="s">
        <v>14</v>
      </c>
      <c r="F944" s="167" t="str">
        <f>HYPERLINK("https://www.ckvt.cz/hotely/chorvatsko/severni-dalmacie/trogir-seget-donji/hotel-medena","Hotel MEDENA")</f>
        <v>Hotel MEDENA</v>
      </c>
      <c r="G944" s="166" t="s">
        <v>5</v>
      </c>
      <c r="H944" s="166" t="s">
        <v>136</v>
      </c>
      <c r="I944" s="166" t="s">
        <v>54</v>
      </c>
      <c r="J944" s="168">
        <f t="shared" si="577"/>
        <v>7.1479628305932796E-2</v>
      </c>
      <c r="K944" s="169">
        <v>12990</v>
      </c>
      <c r="L944" s="70">
        <f t="shared" si="560"/>
        <v>15290</v>
      </c>
      <c r="M944" s="70">
        <f t="shared" si="561"/>
        <v>18980</v>
      </c>
      <c r="N944" s="87">
        <f t="shared" si="562"/>
        <v>22980</v>
      </c>
      <c r="O944" s="36">
        <v>13990</v>
      </c>
      <c r="P944" s="37">
        <f t="shared" si="578"/>
        <v>509.41176470588238</v>
      </c>
      <c r="Q944" s="38">
        <f t="shared" si="579"/>
        <v>2205.8074375955171</v>
      </c>
      <c r="R944" s="38">
        <f t="shared" si="580"/>
        <v>2255.8074375955171</v>
      </c>
      <c r="S944" s="20">
        <v>35.4</v>
      </c>
      <c r="T944" s="67"/>
      <c r="U944" s="67">
        <v>3</v>
      </c>
      <c r="W944" s="23">
        <v>2300</v>
      </c>
      <c r="X944" s="23">
        <v>5990</v>
      </c>
      <c r="Y944" s="23">
        <v>9990</v>
      </c>
      <c r="Z944" s="23">
        <f t="shared" si="589"/>
        <v>2400</v>
      </c>
    </row>
    <row r="945" spans="1:26" customFormat="1" x14ac:dyDescent="0.3">
      <c r="A945" s="95">
        <v>43666</v>
      </c>
      <c r="B945" s="4">
        <v>43673</v>
      </c>
      <c r="C945" s="2">
        <f t="shared" ref="C945:C956" si="590">B945-A945</f>
        <v>7</v>
      </c>
      <c r="D945" s="92" t="s">
        <v>112</v>
      </c>
      <c r="E945" s="1" t="s">
        <v>26</v>
      </c>
      <c r="F945" s="155" t="str">
        <f t="shared" ref="F945:F951" si="591">HYPERLINK("https://www.ckvt.cz/hotely/chorvatsko/stredni-dalmacie/drvenik/hotel-antonija","Hotel ANTONIJA")</f>
        <v>Hotel ANTONIJA</v>
      </c>
      <c r="G945" s="1" t="s">
        <v>28</v>
      </c>
      <c r="H945" s="1" t="s">
        <v>136</v>
      </c>
      <c r="I945" s="40" t="s">
        <v>117</v>
      </c>
      <c r="J945" s="100">
        <f t="shared" ref="J945:J956" si="592">1-(K945/O945)</f>
        <v>0.14073494917904616</v>
      </c>
      <c r="K945" s="209">
        <v>10990</v>
      </c>
      <c r="L945" s="11">
        <f t="shared" si="560"/>
        <v>13390</v>
      </c>
      <c r="M945" s="11">
        <f t="shared" si="561"/>
        <v>16980</v>
      </c>
      <c r="N945" s="17">
        <f t="shared" si="562"/>
        <v>20980</v>
      </c>
      <c r="O945" s="3">
        <v>12790</v>
      </c>
      <c r="P945" s="6">
        <f t="shared" ref="P945:P957" si="593">K945/25.5</f>
        <v>430.98039215686276</v>
      </c>
      <c r="Q945" s="7">
        <f t="shared" ref="Q945:Q957" si="594">K945/5.889</f>
        <v>1866.1912039395481</v>
      </c>
      <c r="R945" s="38">
        <f t="shared" ref="R945:R956" si="595">(C945+1)*6.25+Q945</f>
        <v>1916.1912039395481</v>
      </c>
      <c r="S945" s="18">
        <v>37.1</v>
      </c>
      <c r="T945" s="65"/>
      <c r="U945" s="65" t="s">
        <v>126</v>
      </c>
      <c r="W945">
        <v>2400</v>
      </c>
      <c r="X945" s="23">
        <v>5990</v>
      </c>
      <c r="Y945" s="23">
        <v>9990</v>
      </c>
      <c r="Z945" s="23"/>
    </row>
    <row r="946" spans="1:26" customFormat="1" hidden="1" x14ac:dyDescent="0.3">
      <c r="A946" s="170">
        <v>43666</v>
      </c>
      <c r="B946" s="171">
        <v>43673</v>
      </c>
      <c r="C946" s="172">
        <f t="shared" si="590"/>
        <v>7</v>
      </c>
      <c r="D946" s="173" t="s">
        <v>112</v>
      </c>
      <c r="E946" s="174" t="s">
        <v>26</v>
      </c>
      <c r="F946" s="175" t="str">
        <f t="shared" si="591"/>
        <v>Hotel ANTONIJA</v>
      </c>
      <c r="G946" s="174" t="s">
        <v>28</v>
      </c>
      <c r="H946" s="174" t="s">
        <v>136</v>
      </c>
      <c r="I946" s="174" t="s">
        <v>85</v>
      </c>
      <c r="J946" s="176">
        <f t="shared" si="592"/>
        <v>0.14073494917904616</v>
      </c>
      <c r="K946" s="212">
        <v>10990</v>
      </c>
      <c r="L946" s="79">
        <f t="shared" si="560"/>
        <v>13390</v>
      </c>
      <c r="M946" s="79">
        <f t="shared" si="561"/>
        <v>16980</v>
      </c>
      <c r="N946" s="88">
        <f t="shared" si="562"/>
        <v>20980</v>
      </c>
      <c r="O946" s="3">
        <v>12790</v>
      </c>
      <c r="P946" s="6">
        <f t="shared" si="593"/>
        <v>430.98039215686276</v>
      </c>
      <c r="Q946" s="7">
        <f t="shared" si="594"/>
        <v>1866.1912039395481</v>
      </c>
      <c r="R946" s="38">
        <f t="shared" si="595"/>
        <v>1916.1912039395481</v>
      </c>
      <c r="S946" s="18">
        <v>37.1</v>
      </c>
      <c r="T946" s="65"/>
      <c r="U946" s="65">
        <v>0</v>
      </c>
      <c r="W946">
        <v>2400</v>
      </c>
      <c r="X946" s="23">
        <v>5990</v>
      </c>
      <c r="Y946" s="23">
        <v>9990</v>
      </c>
      <c r="Z946" s="23">
        <f t="shared" si="589"/>
        <v>2500</v>
      </c>
    </row>
    <row r="947" spans="1:26" hidden="1" x14ac:dyDescent="0.3">
      <c r="A947" s="162">
        <v>43666</v>
      </c>
      <c r="B947" s="163">
        <v>43673</v>
      </c>
      <c r="C947" s="164">
        <f t="shared" si="590"/>
        <v>7</v>
      </c>
      <c r="D947" s="165" t="s">
        <v>112</v>
      </c>
      <c r="E947" s="166" t="s">
        <v>26</v>
      </c>
      <c r="F947" s="167" t="str">
        <f t="shared" si="591"/>
        <v>Hotel ANTONIJA</v>
      </c>
      <c r="G947" s="166" t="s">
        <v>28</v>
      </c>
      <c r="H947" s="166" t="s">
        <v>136</v>
      </c>
      <c r="I947" s="166" t="s">
        <v>86</v>
      </c>
      <c r="J947" s="168">
        <f t="shared" si="592"/>
        <v>0.15396458814472669</v>
      </c>
      <c r="K947" s="169">
        <v>10990</v>
      </c>
      <c r="L947" s="70">
        <f t="shared" si="560"/>
        <v>13390</v>
      </c>
      <c r="M947" s="70">
        <f t="shared" si="561"/>
        <v>16980</v>
      </c>
      <c r="N947" s="87">
        <f t="shared" si="562"/>
        <v>20980</v>
      </c>
      <c r="O947" s="27">
        <v>12990</v>
      </c>
      <c r="P947" s="37">
        <f t="shared" si="593"/>
        <v>430.98039215686276</v>
      </c>
      <c r="Q947" s="38">
        <f t="shared" si="594"/>
        <v>1866.1912039395481</v>
      </c>
      <c r="R947" s="38">
        <f t="shared" si="595"/>
        <v>1916.1912039395481</v>
      </c>
      <c r="S947" s="18">
        <v>37.200000000000003</v>
      </c>
      <c r="T947" s="69"/>
      <c r="U947" s="68">
        <v>2</v>
      </c>
      <c r="W947" s="23">
        <v>2400</v>
      </c>
      <c r="X947" s="23">
        <v>5990</v>
      </c>
      <c r="Y947" s="23">
        <v>9990</v>
      </c>
      <c r="Z947" s="23">
        <f t="shared" si="589"/>
        <v>2500</v>
      </c>
    </row>
    <row r="948" spans="1:26" customFormat="1" hidden="1" x14ac:dyDescent="0.3">
      <c r="A948" s="170">
        <v>43666</v>
      </c>
      <c r="B948" s="171">
        <v>43673</v>
      </c>
      <c r="C948" s="172">
        <f t="shared" si="590"/>
        <v>7</v>
      </c>
      <c r="D948" s="173" t="s">
        <v>112</v>
      </c>
      <c r="E948" s="174" t="s">
        <v>26</v>
      </c>
      <c r="F948" s="175" t="str">
        <f t="shared" si="591"/>
        <v>Hotel ANTONIJA</v>
      </c>
      <c r="G948" s="174" t="s">
        <v>28</v>
      </c>
      <c r="H948" s="174" t="s">
        <v>136</v>
      </c>
      <c r="I948" s="174" t="s">
        <v>87</v>
      </c>
      <c r="J948" s="176">
        <f t="shared" si="592"/>
        <v>0.21443888491779839</v>
      </c>
      <c r="K948" s="212">
        <v>10990</v>
      </c>
      <c r="L948" s="79">
        <f t="shared" si="560"/>
        <v>13390</v>
      </c>
      <c r="M948" s="79">
        <f t="shared" si="561"/>
        <v>16980</v>
      </c>
      <c r="N948" s="88">
        <f t="shared" si="562"/>
        <v>20980</v>
      </c>
      <c r="O948" s="3">
        <v>13990</v>
      </c>
      <c r="P948" s="6">
        <f t="shared" si="593"/>
        <v>430.98039215686276</v>
      </c>
      <c r="Q948" s="7">
        <f t="shared" si="594"/>
        <v>1866.1912039395481</v>
      </c>
      <c r="R948" s="38">
        <f t="shared" si="595"/>
        <v>1916.1912039395481</v>
      </c>
      <c r="S948" s="18">
        <v>37.299999999999997</v>
      </c>
      <c r="T948" s="66"/>
      <c r="U948" s="67">
        <v>1</v>
      </c>
      <c r="W948">
        <v>2400</v>
      </c>
      <c r="X948" s="23">
        <v>5990</v>
      </c>
      <c r="Y948" s="23">
        <v>9990</v>
      </c>
      <c r="Z948" s="23">
        <f t="shared" si="589"/>
        <v>2500</v>
      </c>
    </row>
    <row r="949" spans="1:26" hidden="1" x14ac:dyDescent="0.3">
      <c r="A949" s="162">
        <v>43666</v>
      </c>
      <c r="B949" s="163">
        <v>43673</v>
      </c>
      <c r="C949" s="164">
        <f t="shared" si="590"/>
        <v>7</v>
      </c>
      <c r="D949" s="165" t="s">
        <v>112</v>
      </c>
      <c r="E949" s="166" t="s">
        <v>26</v>
      </c>
      <c r="F949" s="167" t="str">
        <f t="shared" si="591"/>
        <v>Hotel ANTONIJA</v>
      </c>
      <c r="G949" s="166" t="s">
        <v>28</v>
      </c>
      <c r="H949" s="166" t="s">
        <v>136</v>
      </c>
      <c r="I949" s="166" t="s">
        <v>88</v>
      </c>
      <c r="J949" s="168">
        <f t="shared" si="592"/>
        <v>0.14295925661186559</v>
      </c>
      <c r="K949" s="169">
        <v>11990</v>
      </c>
      <c r="L949" s="70">
        <f t="shared" si="560"/>
        <v>14390</v>
      </c>
      <c r="M949" s="70">
        <f t="shared" si="561"/>
        <v>17980</v>
      </c>
      <c r="N949" s="87">
        <f t="shared" si="562"/>
        <v>21980</v>
      </c>
      <c r="O949" s="27">
        <v>13990</v>
      </c>
      <c r="P949" s="37">
        <f t="shared" si="593"/>
        <v>470.19607843137254</v>
      </c>
      <c r="Q949" s="38">
        <f t="shared" si="594"/>
        <v>2035.9993207675327</v>
      </c>
      <c r="R949" s="38">
        <f t="shared" si="595"/>
        <v>2085.9993207675325</v>
      </c>
      <c r="S949" s="18">
        <v>37.4</v>
      </c>
      <c r="T949" s="69"/>
      <c r="U949" s="68">
        <v>0</v>
      </c>
      <c r="W949" s="23">
        <v>2400</v>
      </c>
      <c r="X949" s="23">
        <v>5990</v>
      </c>
      <c r="Y949" s="23">
        <v>9990</v>
      </c>
      <c r="Z949" s="23">
        <f t="shared" si="589"/>
        <v>2500</v>
      </c>
    </row>
    <row r="950" spans="1:26" customFormat="1" hidden="1" x14ac:dyDescent="0.3">
      <c r="A950" s="170">
        <v>43666</v>
      </c>
      <c r="B950" s="171">
        <v>43673</v>
      </c>
      <c r="C950" s="172">
        <f t="shared" si="590"/>
        <v>7</v>
      </c>
      <c r="D950" s="173" t="s">
        <v>112</v>
      </c>
      <c r="E950" s="174" t="s">
        <v>26</v>
      </c>
      <c r="F950" s="175" t="str">
        <f t="shared" si="591"/>
        <v>Hotel ANTONIJA</v>
      </c>
      <c r="G950" s="174" t="s">
        <v>28</v>
      </c>
      <c r="H950" s="174" t="s">
        <v>136</v>
      </c>
      <c r="I950" s="174" t="s">
        <v>32</v>
      </c>
      <c r="J950" s="176">
        <f t="shared" si="592"/>
        <v>0.17253278122843341</v>
      </c>
      <c r="K950" s="212">
        <v>11990</v>
      </c>
      <c r="L950" s="79">
        <f t="shared" si="560"/>
        <v>14390</v>
      </c>
      <c r="M950" s="79">
        <f t="shared" si="561"/>
        <v>17980</v>
      </c>
      <c r="N950" s="88">
        <f t="shared" si="562"/>
        <v>21980</v>
      </c>
      <c r="O950" s="3">
        <v>14490</v>
      </c>
      <c r="P950" s="6">
        <f t="shared" si="593"/>
        <v>470.19607843137254</v>
      </c>
      <c r="Q950" s="7">
        <f t="shared" si="594"/>
        <v>2035.9993207675327</v>
      </c>
      <c r="R950" s="38">
        <f t="shared" si="595"/>
        <v>2085.9993207675325</v>
      </c>
      <c r="S950" s="18">
        <v>37.5</v>
      </c>
      <c r="T950" s="66"/>
      <c r="U950" s="67">
        <v>5</v>
      </c>
      <c r="W950">
        <v>2400</v>
      </c>
      <c r="X950" s="23">
        <v>5990</v>
      </c>
      <c r="Y950" s="23">
        <v>9990</v>
      </c>
      <c r="Z950" s="23">
        <f t="shared" si="589"/>
        <v>2500</v>
      </c>
    </row>
    <row r="951" spans="1:26" customFormat="1" hidden="1" x14ac:dyDescent="0.3">
      <c r="A951" s="170">
        <v>43666</v>
      </c>
      <c r="B951" s="171">
        <v>43673</v>
      </c>
      <c r="C951" s="172">
        <f t="shared" si="590"/>
        <v>7</v>
      </c>
      <c r="D951" s="173" t="s">
        <v>112</v>
      </c>
      <c r="E951" s="174" t="s">
        <v>26</v>
      </c>
      <c r="F951" s="175" t="str">
        <f t="shared" si="591"/>
        <v>Hotel ANTONIJA</v>
      </c>
      <c r="G951" s="174" t="s">
        <v>28</v>
      </c>
      <c r="H951" s="174" t="s">
        <v>136</v>
      </c>
      <c r="I951" s="174" t="s">
        <v>78</v>
      </c>
      <c r="J951" s="176">
        <f t="shared" si="592"/>
        <v>0.20013342228152098</v>
      </c>
      <c r="K951" s="212">
        <v>11990</v>
      </c>
      <c r="L951" s="79">
        <f t="shared" si="560"/>
        <v>14390</v>
      </c>
      <c r="M951" s="79">
        <f t="shared" si="561"/>
        <v>17980</v>
      </c>
      <c r="N951" s="88">
        <f t="shared" si="562"/>
        <v>21980</v>
      </c>
      <c r="O951" s="3">
        <v>14990</v>
      </c>
      <c r="P951" s="6">
        <f t="shared" si="593"/>
        <v>470.19607843137254</v>
      </c>
      <c r="Q951" s="7">
        <f t="shared" si="594"/>
        <v>2035.9993207675327</v>
      </c>
      <c r="R951" s="38">
        <f t="shared" si="595"/>
        <v>2085.9993207675325</v>
      </c>
      <c r="S951" s="18">
        <v>37.6</v>
      </c>
      <c r="T951" s="69"/>
      <c r="U951" s="68">
        <v>5</v>
      </c>
      <c r="W951">
        <v>2400</v>
      </c>
      <c r="X951" s="23">
        <v>5990</v>
      </c>
      <c r="Y951" s="23">
        <v>9990</v>
      </c>
      <c r="Z951" s="23">
        <f t="shared" si="589"/>
        <v>2500</v>
      </c>
    </row>
    <row r="952" spans="1:26" x14ac:dyDescent="0.3">
      <c r="A952" s="94">
        <v>43666</v>
      </c>
      <c r="B952" s="51">
        <v>43673</v>
      </c>
      <c r="C952" s="33">
        <f t="shared" si="590"/>
        <v>7</v>
      </c>
      <c r="D952" s="64" t="s">
        <v>112</v>
      </c>
      <c r="E952" s="40" t="s">
        <v>26</v>
      </c>
      <c r="F952" s="154" t="str">
        <f>HYPERLINK("https://www.ckvt.cz/hotely/chorvatsko/stredni-dalmacie/drvenik/depandance-oliva","Depandance OLIVA")</f>
        <v>Depandance OLIVA</v>
      </c>
      <c r="G952" s="40" t="s">
        <v>28</v>
      </c>
      <c r="H952" s="40" t="s">
        <v>136</v>
      </c>
      <c r="I952" s="40" t="s">
        <v>117</v>
      </c>
      <c r="J952" s="99">
        <f t="shared" si="592"/>
        <v>0.15396458814472669</v>
      </c>
      <c r="K952" s="210">
        <v>10990</v>
      </c>
      <c r="L952" s="34">
        <f t="shared" si="560"/>
        <v>13390</v>
      </c>
      <c r="M952" s="34">
        <f t="shared" si="561"/>
        <v>16980</v>
      </c>
      <c r="N952" s="52">
        <f t="shared" si="562"/>
        <v>20980</v>
      </c>
      <c r="O952" s="27">
        <v>12990</v>
      </c>
      <c r="P952" s="37">
        <f t="shared" si="593"/>
        <v>430.98039215686276</v>
      </c>
      <c r="Q952" s="38">
        <f t="shared" si="594"/>
        <v>1866.1912039395481</v>
      </c>
      <c r="R952" s="38">
        <f t="shared" si="595"/>
        <v>1916.1912039395481</v>
      </c>
      <c r="S952" s="18">
        <v>38.1</v>
      </c>
      <c r="T952" s="65"/>
      <c r="U952" s="65" t="s">
        <v>126</v>
      </c>
      <c r="W952" s="23">
        <v>2400</v>
      </c>
      <c r="X952" s="23">
        <v>5990</v>
      </c>
      <c r="Y952" s="23">
        <v>9990</v>
      </c>
    </row>
    <row r="953" spans="1:26" hidden="1" x14ac:dyDescent="0.3">
      <c r="A953" s="162">
        <v>43666</v>
      </c>
      <c r="B953" s="163">
        <v>43673</v>
      </c>
      <c r="C953" s="164">
        <f t="shared" si="590"/>
        <v>7</v>
      </c>
      <c r="D953" s="165" t="s">
        <v>112</v>
      </c>
      <c r="E953" s="166" t="s">
        <v>26</v>
      </c>
      <c r="F953" s="167" t="str">
        <f>HYPERLINK("https://www.ckvt.cz/hotely/chorvatsko/stredni-dalmacie/drvenik/depandance-oliva","Depandance OLIVA")</f>
        <v>Depandance OLIVA</v>
      </c>
      <c r="G953" s="166" t="s">
        <v>28</v>
      </c>
      <c r="H953" s="166" t="s">
        <v>136</v>
      </c>
      <c r="I953" s="166" t="s">
        <v>76</v>
      </c>
      <c r="J953" s="168">
        <f t="shared" si="592"/>
        <v>0.15396458814472669</v>
      </c>
      <c r="K953" s="169">
        <v>10990</v>
      </c>
      <c r="L953" s="70">
        <f t="shared" ref="L953:L970" si="596">K953+W953</f>
        <v>13390</v>
      </c>
      <c r="M953" s="70">
        <f t="shared" si="561"/>
        <v>16980</v>
      </c>
      <c r="N953" s="87">
        <f t="shared" si="562"/>
        <v>20980</v>
      </c>
      <c r="O953" s="27">
        <v>12990</v>
      </c>
      <c r="P953" s="37">
        <f t="shared" si="593"/>
        <v>430.98039215686276</v>
      </c>
      <c r="Q953" s="38">
        <f t="shared" si="594"/>
        <v>1866.1912039395481</v>
      </c>
      <c r="R953" s="38">
        <f t="shared" si="595"/>
        <v>1916.1912039395481</v>
      </c>
      <c r="S953" s="18">
        <v>38.1</v>
      </c>
      <c r="U953" s="67">
        <v>0</v>
      </c>
      <c r="W953" s="23">
        <v>2400</v>
      </c>
      <c r="X953" s="23">
        <v>5990</v>
      </c>
      <c r="Y953" s="23">
        <v>9990</v>
      </c>
      <c r="Z953" s="23">
        <f t="shared" si="589"/>
        <v>2500</v>
      </c>
    </row>
    <row r="954" spans="1:26" hidden="1" x14ac:dyDescent="0.3">
      <c r="A954" s="162">
        <v>43666</v>
      </c>
      <c r="B954" s="163">
        <v>43673</v>
      </c>
      <c r="C954" s="164">
        <f t="shared" si="590"/>
        <v>7</v>
      </c>
      <c r="D954" s="165" t="s">
        <v>112</v>
      </c>
      <c r="E954" s="166" t="s">
        <v>26</v>
      </c>
      <c r="F954" s="167" t="str">
        <f>HYPERLINK("https://www.ckvt.cz/hotely/chorvatsko/stredni-dalmacie/drvenik/depandance-oliva","Depandance OLIVA")</f>
        <v>Depandance OLIVA</v>
      </c>
      <c r="G954" s="166" t="s">
        <v>28</v>
      </c>
      <c r="H954" s="166" t="s">
        <v>136</v>
      </c>
      <c r="I954" s="166" t="s">
        <v>77</v>
      </c>
      <c r="J954" s="168">
        <f t="shared" si="592"/>
        <v>0.21443888491779839</v>
      </c>
      <c r="K954" s="169">
        <v>10990</v>
      </c>
      <c r="L954" s="70">
        <f t="shared" si="596"/>
        <v>13390</v>
      </c>
      <c r="M954" s="70">
        <f t="shared" si="561"/>
        <v>16980</v>
      </c>
      <c r="N954" s="87">
        <f t="shared" si="562"/>
        <v>20980</v>
      </c>
      <c r="O954" s="27">
        <v>13990</v>
      </c>
      <c r="P954" s="37">
        <f t="shared" si="593"/>
        <v>430.98039215686276</v>
      </c>
      <c r="Q954" s="38">
        <f t="shared" si="594"/>
        <v>1866.1912039395481</v>
      </c>
      <c r="R954" s="38">
        <f t="shared" si="595"/>
        <v>1916.1912039395481</v>
      </c>
      <c r="S954" s="18">
        <v>38.200000000000003</v>
      </c>
      <c r="U954" s="67">
        <v>1</v>
      </c>
      <c r="W954" s="23">
        <v>2400</v>
      </c>
      <c r="X954" s="23">
        <v>5990</v>
      </c>
      <c r="Y954" s="23">
        <v>9990</v>
      </c>
      <c r="Z954" s="23">
        <f t="shared" si="589"/>
        <v>2500</v>
      </c>
    </row>
    <row r="955" spans="1:26" hidden="1" x14ac:dyDescent="0.3">
      <c r="A955" s="162">
        <v>43666</v>
      </c>
      <c r="B955" s="163">
        <v>43673</v>
      </c>
      <c r="C955" s="164">
        <f t="shared" si="590"/>
        <v>7</v>
      </c>
      <c r="D955" s="165" t="s">
        <v>112</v>
      </c>
      <c r="E955" s="166" t="s">
        <v>26</v>
      </c>
      <c r="F955" s="167" t="str">
        <f>HYPERLINK("https://www.ckvt.cz/hotely/chorvatsko/stredni-dalmacie/drvenik/depandance-oliva","Depandance OLIVA")</f>
        <v>Depandance OLIVA</v>
      </c>
      <c r="G955" s="166" t="s">
        <v>28</v>
      </c>
      <c r="H955" s="166" t="s">
        <v>136</v>
      </c>
      <c r="I955" s="166" t="s">
        <v>33</v>
      </c>
      <c r="J955" s="168">
        <f t="shared" si="592"/>
        <v>0.14295925661186559</v>
      </c>
      <c r="K955" s="169">
        <v>11990</v>
      </c>
      <c r="L955" s="70">
        <f t="shared" si="596"/>
        <v>14390</v>
      </c>
      <c r="M955" s="70">
        <f t="shared" si="561"/>
        <v>17980</v>
      </c>
      <c r="N955" s="87">
        <f t="shared" si="562"/>
        <v>21980</v>
      </c>
      <c r="O955" s="27">
        <v>13990</v>
      </c>
      <c r="P955" s="37">
        <f t="shared" si="593"/>
        <v>470.19607843137254</v>
      </c>
      <c r="Q955" s="38">
        <f t="shared" si="594"/>
        <v>2035.9993207675327</v>
      </c>
      <c r="R955" s="38">
        <f t="shared" si="595"/>
        <v>2085.9993207675325</v>
      </c>
      <c r="S955" s="18">
        <v>38.299999999999997</v>
      </c>
      <c r="U955" s="67">
        <v>1</v>
      </c>
      <c r="W955" s="23">
        <v>2400</v>
      </c>
      <c r="X955" s="23">
        <v>5990</v>
      </c>
      <c r="Y955" s="23">
        <v>9990</v>
      </c>
      <c r="Z955" s="23">
        <f t="shared" si="589"/>
        <v>2500</v>
      </c>
    </row>
    <row r="956" spans="1:26" customFormat="1" hidden="1" x14ac:dyDescent="0.3">
      <c r="A956" s="170">
        <v>43666</v>
      </c>
      <c r="B956" s="171">
        <v>43673</v>
      </c>
      <c r="C956" s="172">
        <f t="shared" si="590"/>
        <v>7</v>
      </c>
      <c r="D956" s="173" t="s">
        <v>112</v>
      </c>
      <c r="E956" s="174" t="s">
        <v>26</v>
      </c>
      <c r="F956" s="175" t="str">
        <f>HYPERLINK("https://www.ckvt.cz/hotely/chorvatsko/stredni-dalmacie/drvenik/depandance-oliva","Depandance OLIVA")</f>
        <v>Depandance OLIVA</v>
      </c>
      <c r="G956" s="174" t="s">
        <v>28</v>
      </c>
      <c r="H956" s="174" t="s">
        <v>136</v>
      </c>
      <c r="I956" s="174" t="s">
        <v>78</v>
      </c>
      <c r="J956" s="176">
        <f t="shared" si="592"/>
        <v>0.17253278122843341</v>
      </c>
      <c r="K956" s="212">
        <v>11990</v>
      </c>
      <c r="L956" s="79">
        <f t="shared" si="596"/>
        <v>14390</v>
      </c>
      <c r="M956" s="79">
        <f>K956+X956</f>
        <v>17980</v>
      </c>
      <c r="N956" s="88">
        <f t="shared" ref="N956:N961" si="597">K956+Y956</f>
        <v>21980</v>
      </c>
      <c r="O956" s="3">
        <v>14490</v>
      </c>
      <c r="P956" s="6">
        <f t="shared" si="593"/>
        <v>470.19607843137254</v>
      </c>
      <c r="Q956" s="7">
        <f t="shared" si="594"/>
        <v>2035.9993207675327</v>
      </c>
      <c r="R956" s="38">
        <f t="shared" si="595"/>
        <v>2085.9993207675325</v>
      </c>
      <c r="S956" s="18">
        <v>38.4</v>
      </c>
      <c r="T956" s="69"/>
      <c r="U956" s="68">
        <v>8</v>
      </c>
      <c r="W956">
        <v>2400</v>
      </c>
      <c r="X956" s="23">
        <v>5990</v>
      </c>
      <c r="Y956" s="23">
        <v>9990</v>
      </c>
      <c r="Z956" s="23">
        <f t="shared" si="589"/>
        <v>2500</v>
      </c>
    </row>
    <row r="957" spans="1:26" x14ac:dyDescent="0.3">
      <c r="A957" s="94">
        <v>43666</v>
      </c>
      <c r="B957" s="56">
        <v>43673</v>
      </c>
      <c r="C957" s="33">
        <f>B957-A957</f>
        <v>7</v>
      </c>
      <c r="D957" s="64" t="s">
        <v>112</v>
      </c>
      <c r="E957" s="40" t="s">
        <v>21</v>
      </c>
      <c r="F957" s="154" t="str">
        <f>HYPERLINK("https://www.ckvt.cz/hotely/chorvatsko/jizni-dalmacie/orebic/hotel-orsan","Hotel ORSAN")</f>
        <v>Hotel ORSAN</v>
      </c>
      <c r="G957" s="40" t="s">
        <v>5</v>
      </c>
      <c r="H957" s="40" t="s">
        <v>136</v>
      </c>
      <c r="I957" s="40" t="s">
        <v>117</v>
      </c>
      <c r="J957" s="99">
        <f>1-(K957/O957)</f>
        <v>0.15396458814472669</v>
      </c>
      <c r="K957" s="210">
        <v>10990</v>
      </c>
      <c r="L957" s="34">
        <f t="shared" si="596"/>
        <v>13890</v>
      </c>
      <c r="M957" s="35" t="s">
        <v>99</v>
      </c>
      <c r="N957" s="52">
        <f t="shared" si="597"/>
        <v>18980</v>
      </c>
      <c r="O957" s="36">
        <v>12990</v>
      </c>
      <c r="P957" s="37">
        <f t="shared" si="593"/>
        <v>430.98039215686276</v>
      </c>
      <c r="Q957" s="38">
        <f t="shared" si="594"/>
        <v>1866.1912039395481</v>
      </c>
      <c r="R957" s="38">
        <f>(C957+1)*6.25+Q957</f>
        <v>1916.1912039395481</v>
      </c>
      <c r="S957" s="20">
        <v>41.1</v>
      </c>
      <c r="T957" s="65"/>
      <c r="U957" s="65" t="s">
        <v>126</v>
      </c>
      <c r="W957" s="23">
        <v>2900</v>
      </c>
      <c r="X957" s="23" t="s">
        <v>99</v>
      </c>
      <c r="Y957">
        <v>7990</v>
      </c>
    </row>
    <row r="958" spans="1:26" hidden="1" x14ac:dyDescent="0.3">
      <c r="A958" s="162">
        <v>43666</v>
      </c>
      <c r="B958" s="179">
        <v>43673</v>
      </c>
      <c r="C958" s="164">
        <f>B958-A958</f>
        <v>7</v>
      </c>
      <c r="D958" s="165" t="s">
        <v>112</v>
      </c>
      <c r="E958" s="166" t="s">
        <v>21</v>
      </c>
      <c r="F958" s="167" t="str">
        <f>HYPERLINK("https://www.ckvt.cz/hotely/chorvatsko/jizni-dalmacie/orebic/hotel-orsan","Hotel ORSAN")</f>
        <v>Hotel ORSAN</v>
      </c>
      <c r="G958" s="166" t="s">
        <v>5</v>
      </c>
      <c r="H958" s="166" t="s">
        <v>136</v>
      </c>
      <c r="I958" s="166" t="s">
        <v>30</v>
      </c>
      <c r="J958" s="168">
        <f>1-(K958/O958)</f>
        <v>0.15396458814472669</v>
      </c>
      <c r="K958" s="169">
        <v>10990</v>
      </c>
      <c r="L958" s="70">
        <f t="shared" si="596"/>
        <v>13890</v>
      </c>
      <c r="M958" s="71" t="s">
        <v>99</v>
      </c>
      <c r="N958" s="87">
        <f t="shared" si="597"/>
        <v>18980</v>
      </c>
      <c r="O958" s="36">
        <v>12990</v>
      </c>
      <c r="P958" s="37">
        <f>K958/25.5</f>
        <v>430.98039215686276</v>
      </c>
      <c r="Q958" s="38">
        <f>K958/5.889</f>
        <v>1866.1912039395481</v>
      </c>
      <c r="R958" s="38">
        <f>(C958+1)*6.25+Q958</f>
        <v>1916.1912039395481</v>
      </c>
      <c r="S958" s="20">
        <v>41.1</v>
      </c>
      <c r="T958" s="67"/>
      <c r="U958" s="67">
        <v>4</v>
      </c>
      <c r="W958" s="23">
        <v>2900</v>
      </c>
      <c r="X958" s="23" t="s">
        <v>99</v>
      </c>
      <c r="Y958">
        <v>7990</v>
      </c>
      <c r="Z958" s="23">
        <f t="shared" si="589"/>
        <v>3000</v>
      </c>
    </row>
    <row r="959" spans="1:26" hidden="1" x14ac:dyDescent="0.3">
      <c r="A959" s="162">
        <v>43666</v>
      </c>
      <c r="B959" s="179">
        <v>43673</v>
      </c>
      <c r="C959" s="164">
        <f>B959-A959</f>
        <v>7</v>
      </c>
      <c r="D959" s="165" t="s">
        <v>112</v>
      </c>
      <c r="E959" s="166" t="s">
        <v>21</v>
      </c>
      <c r="F959" s="167" t="str">
        <f>HYPERLINK("https://www.ckvt.cz/hotely/chorvatsko/jizni-dalmacie/orebic/hotel-orsan","Hotel ORSAN")</f>
        <v>Hotel ORSAN</v>
      </c>
      <c r="G959" s="166" t="s">
        <v>5</v>
      </c>
      <c r="H959" s="166" t="s">
        <v>136</v>
      </c>
      <c r="I959" s="166" t="s">
        <v>31</v>
      </c>
      <c r="J959" s="168">
        <f>1-(K959/O959)</f>
        <v>0.18532246108228312</v>
      </c>
      <c r="K959" s="169">
        <v>10990</v>
      </c>
      <c r="L959" s="70">
        <f t="shared" si="596"/>
        <v>13890</v>
      </c>
      <c r="M959" s="71" t="s">
        <v>99</v>
      </c>
      <c r="N959" s="87">
        <f t="shared" si="597"/>
        <v>18980</v>
      </c>
      <c r="O959" s="36">
        <v>13490</v>
      </c>
      <c r="P959" s="37">
        <f>K959/25.5</f>
        <v>430.98039215686276</v>
      </c>
      <c r="Q959" s="38">
        <f>K959/5.889</f>
        <v>1866.1912039395481</v>
      </c>
      <c r="R959" s="38">
        <f>(C959+1)*6.25+Q959</f>
        <v>1916.1912039395481</v>
      </c>
      <c r="S959" s="20">
        <v>41.2</v>
      </c>
      <c r="T959" s="67"/>
      <c r="U959" s="67">
        <v>2</v>
      </c>
      <c r="W959" s="23">
        <v>2900</v>
      </c>
      <c r="X959" s="23" t="s">
        <v>99</v>
      </c>
      <c r="Y959">
        <v>7990</v>
      </c>
      <c r="Z959" s="23">
        <f t="shared" si="589"/>
        <v>3000</v>
      </c>
    </row>
    <row r="960" spans="1:26" hidden="1" x14ac:dyDescent="0.3">
      <c r="A960" s="162">
        <v>43666</v>
      </c>
      <c r="B960" s="179">
        <v>43673</v>
      </c>
      <c r="C960" s="164">
        <f>B960-A960</f>
        <v>7</v>
      </c>
      <c r="D960" s="165" t="s">
        <v>112</v>
      </c>
      <c r="E960" s="166" t="s">
        <v>21</v>
      </c>
      <c r="F960" s="167" t="str">
        <f>HYPERLINK("https://www.ckvt.cz/hotely/chorvatsko/jizni-dalmacie/orebic/hotel-orsan","Hotel ORSAN")</f>
        <v>Hotel ORSAN</v>
      </c>
      <c r="G960" s="166" t="s">
        <v>5</v>
      </c>
      <c r="H960" s="166" t="s">
        <v>136</v>
      </c>
      <c r="I960" s="166" t="s">
        <v>33</v>
      </c>
      <c r="J960" s="168">
        <f>1-(K960/O960)</f>
        <v>0.14295925661186559</v>
      </c>
      <c r="K960" s="169">
        <v>11990</v>
      </c>
      <c r="L960" s="70">
        <f t="shared" si="596"/>
        <v>14890</v>
      </c>
      <c r="M960" s="71" t="s">
        <v>99</v>
      </c>
      <c r="N960" s="87">
        <f t="shared" si="597"/>
        <v>19980</v>
      </c>
      <c r="O960" s="36">
        <v>13990</v>
      </c>
      <c r="P960" s="37">
        <f>K960/25.5</f>
        <v>470.19607843137254</v>
      </c>
      <c r="Q960" s="38">
        <f>K960/5.889</f>
        <v>2035.9993207675327</v>
      </c>
      <c r="R960" s="38">
        <f>(C960+1)*6.25+Q960</f>
        <v>2085.9993207675325</v>
      </c>
      <c r="S960" s="20">
        <v>41.3</v>
      </c>
      <c r="T960" s="67"/>
      <c r="U960" s="67">
        <v>9</v>
      </c>
      <c r="W960" s="23">
        <v>2900</v>
      </c>
      <c r="X960" s="23" t="s">
        <v>99</v>
      </c>
      <c r="Y960">
        <v>7990</v>
      </c>
      <c r="Z960" s="23">
        <f t="shared" si="589"/>
        <v>3000</v>
      </c>
    </row>
    <row r="961" spans="1:26" hidden="1" x14ac:dyDescent="0.3">
      <c r="A961" s="162">
        <v>43666</v>
      </c>
      <c r="B961" s="179">
        <v>43673</v>
      </c>
      <c r="C961" s="164">
        <f t="shared" ref="C961:C995" si="598">B961-A961</f>
        <v>7</v>
      </c>
      <c r="D961" s="165" t="s">
        <v>112</v>
      </c>
      <c r="E961" s="166" t="s">
        <v>21</v>
      </c>
      <c r="F961" s="167" t="str">
        <f>HYPERLINK("https://www.ckvt.cz/hotely/chorvatsko/jizni-dalmacie/orebic/hotel-orsan","Hotel ORSAN")</f>
        <v>Hotel ORSAN</v>
      </c>
      <c r="G961" s="166" t="s">
        <v>5</v>
      </c>
      <c r="H961" s="166" t="s">
        <v>136</v>
      </c>
      <c r="I961" s="166" t="s">
        <v>32</v>
      </c>
      <c r="J961" s="168">
        <f t="shared" ref="J961:J995" si="599">1-(K961/O961)</f>
        <v>0.13342228152101399</v>
      </c>
      <c r="K961" s="169">
        <v>12990</v>
      </c>
      <c r="L961" s="70">
        <f t="shared" si="596"/>
        <v>15890</v>
      </c>
      <c r="M961" s="71" t="s">
        <v>99</v>
      </c>
      <c r="N961" s="87">
        <f t="shared" si="597"/>
        <v>20980</v>
      </c>
      <c r="O961" s="36">
        <v>14990</v>
      </c>
      <c r="P961" s="37">
        <f t="shared" ref="P961:P970" si="600">K961/25.5</f>
        <v>509.41176470588238</v>
      </c>
      <c r="Q961" s="38">
        <f t="shared" ref="Q961:Q970" si="601">K961/5.889</f>
        <v>2205.8074375955171</v>
      </c>
      <c r="R961" s="38">
        <f t="shared" ref="R961:R995" si="602">(C961+1)*6.25+Q961</f>
        <v>2255.8074375955171</v>
      </c>
      <c r="S961" s="20">
        <v>44.2</v>
      </c>
      <c r="T961" s="67"/>
      <c r="U961" s="67">
        <v>6</v>
      </c>
      <c r="W961" s="23">
        <v>2900</v>
      </c>
      <c r="X961" s="23" t="s">
        <v>99</v>
      </c>
      <c r="Y961">
        <v>7990</v>
      </c>
      <c r="Z961" s="23">
        <f t="shared" si="589"/>
        <v>3000</v>
      </c>
    </row>
    <row r="962" spans="1:26" x14ac:dyDescent="0.3">
      <c r="A962" s="94">
        <v>43666</v>
      </c>
      <c r="B962" s="51">
        <v>43673</v>
      </c>
      <c r="C962" s="33">
        <f>B962-A962</f>
        <v>7</v>
      </c>
      <c r="D962" s="64" t="s">
        <v>112</v>
      </c>
      <c r="E962" s="40" t="s">
        <v>21</v>
      </c>
      <c r="F962" s="154" t="str">
        <f>HYPERLINK("https://www.ckvt.cz/hotely/chorvatsko/jizni-dalmacie/orebic/depandance-bellevue","Depandance BELLEVUE")</f>
        <v>Depandance BELLEVUE</v>
      </c>
      <c r="G962" s="40" t="s">
        <v>28</v>
      </c>
      <c r="H962" s="40" t="s">
        <v>136</v>
      </c>
      <c r="I962" s="40" t="s">
        <v>117</v>
      </c>
      <c r="J962" s="99">
        <f>1-(K962/O962)</f>
        <v>0.26684456304202797</v>
      </c>
      <c r="K962" s="210">
        <v>10990</v>
      </c>
      <c r="L962" s="34">
        <f>K962+W962</f>
        <v>13890</v>
      </c>
      <c r="M962" s="35" t="s">
        <v>99</v>
      </c>
      <c r="N962" s="52">
        <f>K962+Y962</f>
        <v>18980</v>
      </c>
      <c r="O962" s="36">
        <v>14990</v>
      </c>
      <c r="P962" s="37">
        <f>K962/25.5</f>
        <v>430.98039215686276</v>
      </c>
      <c r="Q962" s="38">
        <f>K962/5.889</f>
        <v>1866.1912039395481</v>
      </c>
      <c r="R962" s="38">
        <f>(C962+1)*6.25+Q962</f>
        <v>1916.1912039395481</v>
      </c>
      <c r="S962" s="20">
        <v>45.1</v>
      </c>
      <c r="T962" s="65"/>
      <c r="U962" s="65" t="s">
        <v>126</v>
      </c>
      <c r="W962" s="23">
        <v>2900</v>
      </c>
      <c r="X962" s="23" t="s">
        <v>99</v>
      </c>
      <c r="Y962">
        <v>7990</v>
      </c>
    </row>
    <row r="963" spans="1:26" hidden="1" x14ac:dyDescent="0.3">
      <c r="A963" s="162">
        <v>43666</v>
      </c>
      <c r="B963" s="163">
        <v>43673</v>
      </c>
      <c r="C963" s="164">
        <f>B963-A963</f>
        <v>7</v>
      </c>
      <c r="D963" s="165" t="s">
        <v>112</v>
      </c>
      <c r="E963" s="166" t="s">
        <v>21</v>
      </c>
      <c r="F963" s="167" t="str">
        <f>HYPERLINK("https://www.ckvt.cz/hotely/chorvatsko/jizni-dalmacie/orebic/depandance-bellevue","Depandance BELLEVUE")</f>
        <v>Depandance BELLEVUE</v>
      </c>
      <c r="G963" s="166" t="s">
        <v>28</v>
      </c>
      <c r="H963" s="166" t="s">
        <v>136</v>
      </c>
      <c r="I963" s="166" t="s">
        <v>33</v>
      </c>
      <c r="J963" s="168">
        <f>1-(K963/O963)</f>
        <v>0.26684456304202797</v>
      </c>
      <c r="K963" s="169">
        <v>10990</v>
      </c>
      <c r="L963" s="70">
        <f>K963+W963</f>
        <v>13890</v>
      </c>
      <c r="M963" s="71" t="s">
        <v>99</v>
      </c>
      <c r="N963" s="87">
        <f>K963+Y963</f>
        <v>18980</v>
      </c>
      <c r="O963" s="36">
        <v>14990</v>
      </c>
      <c r="P963" s="37">
        <f>K963/25.5</f>
        <v>430.98039215686276</v>
      </c>
      <c r="Q963" s="38">
        <f>K963/5.889</f>
        <v>1866.1912039395481</v>
      </c>
      <c r="R963" s="38">
        <f>(C963+1)*6.25+Q963</f>
        <v>1916.1912039395481</v>
      </c>
      <c r="S963" s="20">
        <v>45.1</v>
      </c>
      <c r="T963" s="67"/>
      <c r="U963" s="67">
        <v>5</v>
      </c>
      <c r="W963" s="23">
        <v>2900</v>
      </c>
      <c r="X963" s="23" t="s">
        <v>99</v>
      </c>
      <c r="Y963">
        <v>7990</v>
      </c>
      <c r="Z963" s="23">
        <f t="shared" si="589"/>
        <v>3000</v>
      </c>
    </row>
    <row r="964" spans="1:26" hidden="1" x14ac:dyDescent="0.3">
      <c r="A964" s="162">
        <v>43666</v>
      </c>
      <c r="B964" s="163">
        <v>43673</v>
      </c>
      <c r="C964" s="164">
        <f>B964-A964</f>
        <v>7</v>
      </c>
      <c r="D964" s="165" t="s">
        <v>112</v>
      </c>
      <c r="E964" s="166" t="s">
        <v>21</v>
      </c>
      <c r="F964" s="167" t="str">
        <f>HYPERLINK("https://www.ckvt.cz/hotely/chorvatsko/jizni-dalmacie/orebic/depandance-bellevue","Depandance BELLEVUE")</f>
        <v>Depandance BELLEVUE</v>
      </c>
      <c r="G964" s="166" t="s">
        <v>28</v>
      </c>
      <c r="H964" s="166" t="s">
        <v>136</v>
      </c>
      <c r="I964" s="166" t="s">
        <v>32</v>
      </c>
      <c r="J964" s="168">
        <f>1-(K964/O964)</f>
        <v>0.16139444803098768</v>
      </c>
      <c r="K964" s="169">
        <v>12990</v>
      </c>
      <c r="L964" s="70">
        <f>K964+W964</f>
        <v>15890</v>
      </c>
      <c r="M964" s="71" t="s">
        <v>99</v>
      </c>
      <c r="N964" s="87">
        <f>K964+Y964</f>
        <v>20980</v>
      </c>
      <c r="O964" s="36">
        <v>15490</v>
      </c>
      <c r="P964" s="37">
        <f>K964/25.5</f>
        <v>509.41176470588238</v>
      </c>
      <c r="Q964" s="38">
        <f>K964/5.889</f>
        <v>2205.8074375955171</v>
      </c>
      <c r="R964" s="38">
        <f>(C964+1)*6.25+Q964</f>
        <v>2255.8074375955171</v>
      </c>
      <c r="S964" s="20">
        <v>45.2</v>
      </c>
      <c r="T964" s="67"/>
      <c r="U964" s="67">
        <v>4</v>
      </c>
      <c r="W964" s="23">
        <v>2900</v>
      </c>
      <c r="X964" s="23" t="s">
        <v>99</v>
      </c>
      <c r="Y964">
        <v>7990</v>
      </c>
      <c r="Z964" s="23">
        <f t="shared" si="589"/>
        <v>3000</v>
      </c>
    </row>
    <row r="965" spans="1:26" x14ac:dyDescent="0.3">
      <c r="A965" s="94">
        <v>43666</v>
      </c>
      <c r="B965" s="51">
        <v>43673</v>
      </c>
      <c r="C965" s="33">
        <f t="shared" si="598"/>
        <v>7</v>
      </c>
      <c r="D965" s="64" t="s">
        <v>112</v>
      </c>
      <c r="E965" s="40" t="s">
        <v>13</v>
      </c>
      <c r="F965" s="154" t="str">
        <f t="shared" ref="F965:F970" si="603">HYPERLINK("https://www.ckvt.cz/hotely/chorvatsko/ostrov-krk/njivice/hotel-beli-kamik-superior","Hotel BELI KAMIK")</f>
        <v>Hotel BELI KAMIK</v>
      </c>
      <c r="G965" s="40" t="s">
        <v>5</v>
      </c>
      <c r="H965" s="40" t="s">
        <v>136</v>
      </c>
      <c r="I965" s="40" t="s">
        <v>117</v>
      </c>
      <c r="J965" s="99">
        <f t="shared" si="599"/>
        <v>4.0032025620496348E-2</v>
      </c>
      <c r="K965" s="210">
        <v>11990</v>
      </c>
      <c r="L965" s="34">
        <f t="shared" si="596"/>
        <v>14090</v>
      </c>
      <c r="M965" s="47" t="s">
        <v>99</v>
      </c>
      <c r="N965" s="48" t="s">
        <v>99</v>
      </c>
      <c r="O965" s="36">
        <v>12490</v>
      </c>
      <c r="P965" s="37">
        <f t="shared" si="600"/>
        <v>470.19607843137254</v>
      </c>
      <c r="Q965" s="38">
        <f t="shared" si="601"/>
        <v>2035.9993207675327</v>
      </c>
      <c r="R965" s="38">
        <f t="shared" si="602"/>
        <v>2085.9993207675325</v>
      </c>
      <c r="S965" s="20">
        <v>40.1</v>
      </c>
      <c r="T965" s="65"/>
      <c r="U965" s="65" t="s">
        <v>126</v>
      </c>
      <c r="W965" s="23">
        <v>2100</v>
      </c>
      <c r="X965" s="23" t="s">
        <v>99</v>
      </c>
      <c r="Y965" s="23" t="s">
        <v>99</v>
      </c>
    </row>
    <row r="966" spans="1:26" hidden="1" x14ac:dyDescent="0.3">
      <c r="A966" s="162">
        <v>43666</v>
      </c>
      <c r="B966" s="163">
        <v>43673</v>
      </c>
      <c r="C966" s="164">
        <f t="shared" si="598"/>
        <v>7</v>
      </c>
      <c r="D966" s="165" t="s">
        <v>112</v>
      </c>
      <c r="E966" s="166" t="s">
        <v>13</v>
      </c>
      <c r="F966" s="167" t="str">
        <f t="shared" si="603"/>
        <v>Hotel BELI KAMIK</v>
      </c>
      <c r="G966" s="166" t="s">
        <v>5</v>
      </c>
      <c r="H966" s="166" t="s">
        <v>136</v>
      </c>
      <c r="I966" s="166" t="s">
        <v>104</v>
      </c>
      <c r="J966" s="168">
        <f t="shared" si="599"/>
        <v>4.0032025620496348E-2</v>
      </c>
      <c r="K966" s="169">
        <v>11990</v>
      </c>
      <c r="L966" s="70">
        <f t="shared" si="596"/>
        <v>14090</v>
      </c>
      <c r="M966" s="85" t="s">
        <v>99</v>
      </c>
      <c r="N966" s="86" t="s">
        <v>99</v>
      </c>
      <c r="O966" s="36">
        <v>12490</v>
      </c>
      <c r="P966" s="37">
        <f t="shared" si="600"/>
        <v>470.19607843137254</v>
      </c>
      <c r="Q966" s="38">
        <f t="shared" si="601"/>
        <v>2035.9993207675327</v>
      </c>
      <c r="R966" s="38">
        <f t="shared" si="602"/>
        <v>2085.9993207675325</v>
      </c>
      <c r="S966" s="20">
        <v>40.1</v>
      </c>
      <c r="T966" s="67"/>
      <c r="U966" s="67">
        <v>1</v>
      </c>
      <c r="W966" s="23">
        <v>2100</v>
      </c>
      <c r="X966" s="23" t="s">
        <v>99</v>
      </c>
      <c r="Y966" s="23" t="s">
        <v>99</v>
      </c>
      <c r="Z966" s="23">
        <f t="shared" si="589"/>
        <v>2200</v>
      </c>
    </row>
    <row r="967" spans="1:26" hidden="1" x14ac:dyDescent="0.3">
      <c r="A967" s="162">
        <v>43666</v>
      </c>
      <c r="B967" s="163">
        <v>43673</v>
      </c>
      <c r="C967" s="164">
        <f t="shared" si="598"/>
        <v>7</v>
      </c>
      <c r="D967" s="165" t="s">
        <v>112</v>
      </c>
      <c r="E967" s="166" t="s">
        <v>13</v>
      </c>
      <c r="F967" s="167" t="str">
        <f t="shared" si="603"/>
        <v>Hotel BELI KAMIK</v>
      </c>
      <c r="G967" s="166" t="s">
        <v>5</v>
      </c>
      <c r="H967" s="166" t="s">
        <v>136</v>
      </c>
      <c r="I967" s="166" t="s">
        <v>55</v>
      </c>
      <c r="J967" s="168">
        <f t="shared" si="599"/>
        <v>2.3455824863174324E-2</v>
      </c>
      <c r="K967" s="169">
        <v>12490</v>
      </c>
      <c r="L967" s="70">
        <f t="shared" si="596"/>
        <v>14590</v>
      </c>
      <c r="M967" s="85" t="s">
        <v>99</v>
      </c>
      <c r="N967" s="86" t="s">
        <v>99</v>
      </c>
      <c r="O967" s="36">
        <v>12790</v>
      </c>
      <c r="P967" s="37">
        <f t="shared" si="600"/>
        <v>489.80392156862746</v>
      </c>
      <c r="Q967" s="38">
        <f t="shared" si="601"/>
        <v>2120.903379181525</v>
      </c>
      <c r="R967" s="38">
        <f t="shared" si="602"/>
        <v>2170.903379181525</v>
      </c>
      <c r="S967" s="20">
        <v>40.200000000000003</v>
      </c>
      <c r="T967" s="67"/>
      <c r="U967" s="67">
        <v>0</v>
      </c>
      <c r="W967" s="23">
        <v>2100</v>
      </c>
      <c r="X967" s="23" t="s">
        <v>99</v>
      </c>
      <c r="Y967" s="23" t="s">
        <v>99</v>
      </c>
      <c r="Z967" s="23">
        <f t="shared" si="589"/>
        <v>2200</v>
      </c>
    </row>
    <row r="968" spans="1:26" hidden="1" x14ac:dyDescent="0.3">
      <c r="A968" s="162">
        <v>43666</v>
      </c>
      <c r="B968" s="163">
        <v>43673</v>
      </c>
      <c r="C968" s="164">
        <f t="shared" si="598"/>
        <v>7</v>
      </c>
      <c r="D968" s="165" t="s">
        <v>112</v>
      </c>
      <c r="E968" s="166" t="s">
        <v>13</v>
      </c>
      <c r="F968" s="167" t="str">
        <f t="shared" si="603"/>
        <v>Hotel BELI KAMIK</v>
      </c>
      <c r="G968" s="166" t="s">
        <v>5</v>
      </c>
      <c r="H968" s="166" t="s">
        <v>136</v>
      </c>
      <c r="I968" s="166" t="s">
        <v>56</v>
      </c>
      <c r="J968" s="168">
        <f t="shared" si="599"/>
        <v>3.8491147036181728E-2</v>
      </c>
      <c r="K968" s="169">
        <v>12490</v>
      </c>
      <c r="L968" s="70">
        <f t="shared" si="596"/>
        <v>14590</v>
      </c>
      <c r="M968" s="85" t="s">
        <v>99</v>
      </c>
      <c r="N968" s="86" t="s">
        <v>99</v>
      </c>
      <c r="O968" s="36">
        <v>12990</v>
      </c>
      <c r="P968" s="37">
        <f t="shared" si="600"/>
        <v>489.80392156862746</v>
      </c>
      <c r="Q968" s="38">
        <f t="shared" si="601"/>
        <v>2120.903379181525</v>
      </c>
      <c r="R968" s="38">
        <f t="shared" si="602"/>
        <v>2170.903379181525</v>
      </c>
      <c r="S968" s="20">
        <v>40.299999999999997</v>
      </c>
      <c r="T968" s="67"/>
      <c r="U968" s="67">
        <v>0</v>
      </c>
      <c r="W968" s="23">
        <v>2100</v>
      </c>
      <c r="X968" s="23" t="s">
        <v>99</v>
      </c>
      <c r="Y968" s="23" t="s">
        <v>99</v>
      </c>
      <c r="Z968" s="23">
        <f t="shared" si="589"/>
        <v>2200</v>
      </c>
    </row>
    <row r="969" spans="1:26" customFormat="1" hidden="1" x14ac:dyDescent="0.3">
      <c r="A969" s="170">
        <v>43666</v>
      </c>
      <c r="B969" s="171">
        <v>43673</v>
      </c>
      <c r="C969" s="172">
        <f t="shared" si="598"/>
        <v>7</v>
      </c>
      <c r="D969" s="173" t="s">
        <v>112</v>
      </c>
      <c r="E969" s="174" t="s">
        <v>13</v>
      </c>
      <c r="F969" s="175" t="str">
        <f t="shared" si="603"/>
        <v>Hotel BELI KAMIK</v>
      </c>
      <c r="G969" s="174" t="s">
        <v>5</v>
      </c>
      <c r="H969" s="174" t="s">
        <v>136</v>
      </c>
      <c r="I969" s="174" t="s">
        <v>105</v>
      </c>
      <c r="J969" s="176">
        <f t="shared" si="599"/>
        <v>3.8491147036181728E-2</v>
      </c>
      <c r="K969" s="212">
        <v>12490</v>
      </c>
      <c r="L969" s="79">
        <f t="shared" si="596"/>
        <v>14590</v>
      </c>
      <c r="M969" s="83" t="s">
        <v>99</v>
      </c>
      <c r="N969" s="84" t="s">
        <v>99</v>
      </c>
      <c r="O969" s="5">
        <v>12990</v>
      </c>
      <c r="P969" s="6">
        <f t="shared" si="600"/>
        <v>489.80392156862746</v>
      </c>
      <c r="Q969" s="7">
        <f t="shared" si="601"/>
        <v>2120.903379181525</v>
      </c>
      <c r="R969" s="38">
        <f t="shared" si="602"/>
        <v>2170.903379181525</v>
      </c>
      <c r="S969" s="20">
        <v>40.4</v>
      </c>
      <c r="T969" s="68"/>
      <c r="U969" s="68">
        <v>0</v>
      </c>
      <c r="W969">
        <v>2100</v>
      </c>
      <c r="X969" t="s">
        <v>99</v>
      </c>
      <c r="Y969" t="s">
        <v>99</v>
      </c>
      <c r="Z969" s="23">
        <f t="shared" si="589"/>
        <v>2200</v>
      </c>
    </row>
    <row r="970" spans="1:26" hidden="1" x14ac:dyDescent="0.3">
      <c r="A970" s="162">
        <v>43666</v>
      </c>
      <c r="B970" s="163">
        <v>43673</v>
      </c>
      <c r="C970" s="164">
        <f t="shared" si="598"/>
        <v>7</v>
      </c>
      <c r="D970" s="165" t="s">
        <v>112</v>
      </c>
      <c r="E970" s="166" t="s">
        <v>13</v>
      </c>
      <c r="F970" s="167" t="str">
        <f t="shared" si="603"/>
        <v>Hotel BELI KAMIK</v>
      </c>
      <c r="G970" s="166" t="s">
        <v>5</v>
      </c>
      <c r="H970" s="166" t="s">
        <v>136</v>
      </c>
      <c r="I970" s="166" t="s">
        <v>106</v>
      </c>
      <c r="J970" s="168">
        <f t="shared" si="599"/>
        <v>3.7064492216456579E-2</v>
      </c>
      <c r="K970" s="169">
        <v>12990</v>
      </c>
      <c r="L970" s="70">
        <f t="shared" si="596"/>
        <v>15090</v>
      </c>
      <c r="M970" s="85" t="s">
        <v>99</v>
      </c>
      <c r="N970" s="86" t="s">
        <v>99</v>
      </c>
      <c r="O970" s="36">
        <v>13490</v>
      </c>
      <c r="P970" s="37">
        <f t="shared" si="600"/>
        <v>509.41176470588238</v>
      </c>
      <c r="Q970" s="38">
        <f t="shared" si="601"/>
        <v>2205.8074375955171</v>
      </c>
      <c r="R970" s="38">
        <f t="shared" si="602"/>
        <v>2255.8074375955171</v>
      </c>
      <c r="S970" s="20">
        <v>40.5</v>
      </c>
      <c r="T970" s="67"/>
      <c r="U970" s="67">
        <v>0</v>
      </c>
      <c r="W970" s="23">
        <v>2100</v>
      </c>
      <c r="X970" s="23" t="s">
        <v>99</v>
      </c>
      <c r="Y970" s="23" t="s">
        <v>99</v>
      </c>
      <c r="Z970" s="23">
        <f t="shared" si="589"/>
        <v>2200</v>
      </c>
    </row>
    <row r="971" spans="1:26" x14ac:dyDescent="0.3">
      <c r="A971" s="156">
        <v>43666</v>
      </c>
      <c r="B971" s="51">
        <v>43673</v>
      </c>
      <c r="C971" s="33">
        <f t="shared" si="598"/>
        <v>7</v>
      </c>
      <c r="D971" s="64" t="s">
        <v>113</v>
      </c>
      <c r="E971" s="40" t="s">
        <v>27</v>
      </c>
      <c r="F971" s="154" t="str">
        <f>HYPERLINK("https://www.ckvt.cz/hotely/cerna-hora/budvanska-riviera/budva/pokoje-komplex-slovenska-plaza","Hotel SLOVENSKA PLAŽA")</f>
        <v>Hotel SLOVENSKA PLAŽA</v>
      </c>
      <c r="G971" s="40" t="s">
        <v>5</v>
      </c>
      <c r="H971" s="40" t="s">
        <v>136</v>
      </c>
      <c r="I971" s="40" t="s">
        <v>117</v>
      </c>
      <c r="J971" s="99">
        <f t="shared" si="599"/>
        <v>7.6982294072363344E-2</v>
      </c>
      <c r="K971" s="210">
        <v>11990</v>
      </c>
      <c r="L971" s="35" t="s">
        <v>99</v>
      </c>
      <c r="M971" s="34">
        <f>K971+X971</f>
        <v>20980</v>
      </c>
      <c r="N971" s="52">
        <f>K971+Y971</f>
        <v>20980</v>
      </c>
      <c r="O971" s="27">
        <v>12990</v>
      </c>
      <c r="P971" s="37">
        <f t="shared" ref="P971:P972" si="604">K971/25.5</f>
        <v>470.19607843137254</v>
      </c>
      <c r="Q971" s="38">
        <f t="shared" ref="Q971:Q972" si="605">K971/5.889</f>
        <v>2035.9993207675327</v>
      </c>
      <c r="R971" s="38">
        <f t="shared" si="602"/>
        <v>2085.9993207675325</v>
      </c>
      <c r="S971" s="21">
        <v>39.1</v>
      </c>
      <c r="T971" s="65"/>
      <c r="U971" s="65" t="s">
        <v>126</v>
      </c>
      <c r="W971" s="23" t="e">
        <v>#VALUE!</v>
      </c>
      <c r="X971" s="23">
        <v>8990</v>
      </c>
      <c r="Y971" s="23">
        <v>8990</v>
      </c>
    </row>
    <row r="972" spans="1:26" hidden="1" x14ac:dyDescent="0.3">
      <c r="A972" s="177">
        <v>43666</v>
      </c>
      <c r="B972" s="163">
        <v>43673</v>
      </c>
      <c r="C972" s="164">
        <f t="shared" si="598"/>
        <v>7</v>
      </c>
      <c r="D972" s="165" t="s">
        <v>113</v>
      </c>
      <c r="E972" s="166" t="s">
        <v>27</v>
      </c>
      <c r="F972" s="167" t="str">
        <f>HYPERLINK("https://www.ckvt.cz/hotely/cerna-hora/budvanska-riviera/budva/pokoje-komplex-slovenska-plaza","Hotel SLOVENSKA PLAŽA")</f>
        <v>Hotel SLOVENSKA PLAŽA</v>
      </c>
      <c r="G972" s="166" t="s">
        <v>5</v>
      </c>
      <c r="H972" s="166" t="s">
        <v>136</v>
      </c>
      <c r="I972" s="166" t="s">
        <v>31</v>
      </c>
      <c r="J972" s="168">
        <f t="shared" si="599"/>
        <v>7.6982294072363344E-2</v>
      </c>
      <c r="K972" s="169">
        <v>11990</v>
      </c>
      <c r="L972" s="71" t="s">
        <v>99</v>
      </c>
      <c r="M972" s="70">
        <f>K972+X972</f>
        <v>20980</v>
      </c>
      <c r="N972" s="87">
        <f>K972+Y972</f>
        <v>20980</v>
      </c>
      <c r="O972" s="27">
        <v>12990</v>
      </c>
      <c r="P972" s="37">
        <f t="shared" si="604"/>
        <v>470.19607843137254</v>
      </c>
      <c r="Q972" s="38">
        <f t="shared" si="605"/>
        <v>2035.9993207675327</v>
      </c>
      <c r="R972" s="38">
        <f t="shared" si="602"/>
        <v>2085.9993207675325</v>
      </c>
      <c r="S972" s="21">
        <v>39.200000000000003</v>
      </c>
      <c r="T972" s="65"/>
      <c r="U972" s="65">
        <v>5</v>
      </c>
      <c r="W972" s="23" t="e">
        <v>#VALUE!</v>
      </c>
      <c r="X972" s="23">
        <v>8990</v>
      </c>
      <c r="Y972" s="23">
        <v>8990</v>
      </c>
      <c r="Z972" s="23" t="e">
        <f t="shared" si="589"/>
        <v>#VALUE!</v>
      </c>
    </row>
    <row r="973" spans="1:26" x14ac:dyDescent="0.3">
      <c r="A973" s="94">
        <v>43666</v>
      </c>
      <c r="B973" s="56">
        <v>43673</v>
      </c>
      <c r="C973" s="33">
        <f t="shared" si="598"/>
        <v>7</v>
      </c>
      <c r="D973" s="64" t="s">
        <v>112</v>
      </c>
      <c r="E973" s="40" t="s">
        <v>21</v>
      </c>
      <c r="F973" s="154" t="str">
        <f>HYPERLINK("https://www.ckvt.cz/hotely/chorvatsko/jizni-dalmacie/orebic/hotel-orsan","Hotel ORSAN")</f>
        <v>Hotel ORSAN</v>
      </c>
      <c r="G973" s="40" t="s">
        <v>5</v>
      </c>
      <c r="H973" s="40" t="s">
        <v>137</v>
      </c>
      <c r="I973" s="40" t="s">
        <v>117</v>
      </c>
      <c r="J973" s="99">
        <f t="shared" si="599"/>
        <v>0.14295925661186559</v>
      </c>
      <c r="K973" s="210">
        <v>11990</v>
      </c>
      <c r="L973" s="34">
        <f t="shared" ref="L973:L995" si="606">K973+W973</f>
        <v>14890</v>
      </c>
      <c r="M973" s="35" t="s">
        <v>99</v>
      </c>
      <c r="N973" s="52">
        <f t="shared" ref="N973:N987" si="607">K973+Y973</f>
        <v>19980</v>
      </c>
      <c r="O973" s="36">
        <v>13990</v>
      </c>
      <c r="P973" s="37">
        <f t="shared" ref="P973:P987" si="608">K973/25.5</f>
        <v>470.19607843137254</v>
      </c>
      <c r="Q973" s="38">
        <f t="shared" ref="Q973:Q987" si="609">K973/5.889</f>
        <v>2035.9993207675327</v>
      </c>
      <c r="R973" s="38">
        <f t="shared" si="602"/>
        <v>2085.9993207675325</v>
      </c>
      <c r="S973" s="20">
        <v>44.1</v>
      </c>
      <c r="T973" s="65"/>
      <c r="U973" s="65" t="s">
        <v>126</v>
      </c>
      <c r="W973" s="23">
        <v>2900</v>
      </c>
      <c r="X973" s="23" t="s">
        <v>99</v>
      </c>
      <c r="Y973">
        <v>7990</v>
      </c>
    </row>
    <row r="974" spans="1:26" hidden="1" x14ac:dyDescent="0.3">
      <c r="A974" s="162">
        <v>43666</v>
      </c>
      <c r="B974" s="179">
        <v>43673</v>
      </c>
      <c r="C974" s="164">
        <f t="shared" si="598"/>
        <v>7</v>
      </c>
      <c r="D974" s="165" t="s">
        <v>112</v>
      </c>
      <c r="E974" s="166" t="s">
        <v>21</v>
      </c>
      <c r="F974" s="167" t="str">
        <f>HYPERLINK("https://www.ckvt.cz/hotely/chorvatsko/jizni-dalmacie/orebic/hotel-orsan","Hotel ORSAN")</f>
        <v>Hotel ORSAN</v>
      </c>
      <c r="G974" s="166" t="s">
        <v>5</v>
      </c>
      <c r="H974" s="166" t="s">
        <v>137</v>
      </c>
      <c r="I974" s="166" t="s">
        <v>30</v>
      </c>
      <c r="J974" s="168">
        <f t="shared" si="599"/>
        <v>0.14295925661186559</v>
      </c>
      <c r="K974" s="169">
        <v>11990</v>
      </c>
      <c r="L974" s="70">
        <f t="shared" si="606"/>
        <v>14890</v>
      </c>
      <c r="M974" s="71" t="s">
        <v>99</v>
      </c>
      <c r="N974" s="87">
        <f t="shared" si="607"/>
        <v>19980</v>
      </c>
      <c r="O974" s="36">
        <v>13990</v>
      </c>
      <c r="P974" s="37">
        <f t="shared" si="608"/>
        <v>470.19607843137254</v>
      </c>
      <c r="Q974" s="38">
        <f t="shared" si="609"/>
        <v>2035.9993207675327</v>
      </c>
      <c r="R974" s="38">
        <f t="shared" si="602"/>
        <v>2085.9993207675325</v>
      </c>
      <c r="S974" s="20">
        <v>41.4</v>
      </c>
      <c r="T974" s="67"/>
      <c r="U974" s="67">
        <v>4</v>
      </c>
      <c r="V974" s="23">
        <v>12260</v>
      </c>
      <c r="W974" s="23">
        <v>2900</v>
      </c>
      <c r="X974" s="23" t="s">
        <v>99</v>
      </c>
      <c r="Y974">
        <v>7990</v>
      </c>
      <c r="Z974" s="23">
        <f t="shared" si="589"/>
        <v>3000</v>
      </c>
    </row>
    <row r="975" spans="1:26" hidden="1" x14ac:dyDescent="0.3">
      <c r="A975" s="162">
        <v>43666</v>
      </c>
      <c r="B975" s="179">
        <v>43673</v>
      </c>
      <c r="C975" s="164">
        <f t="shared" si="598"/>
        <v>7</v>
      </c>
      <c r="D975" s="165" t="s">
        <v>112</v>
      </c>
      <c r="E975" s="166" t="s">
        <v>21</v>
      </c>
      <c r="F975" s="167" t="str">
        <f>HYPERLINK("https://www.ckvt.cz/hotely/chorvatsko/jizni-dalmacie/orebic/hotel-orsan","Hotel ORSAN")</f>
        <v>Hotel ORSAN</v>
      </c>
      <c r="G975" s="166" t="s">
        <v>5</v>
      </c>
      <c r="H975" s="166" t="s">
        <v>137</v>
      </c>
      <c r="I975" s="166" t="s">
        <v>31</v>
      </c>
      <c r="J975" s="168">
        <f t="shared" si="599"/>
        <v>0.17253278122843341</v>
      </c>
      <c r="K975" s="169">
        <v>11990</v>
      </c>
      <c r="L975" s="70">
        <f t="shared" si="606"/>
        <v>14890</v>
      </c>
      <c r="M975" s="71" t="s">
        <v>99</v>
      </c>
      <c r="N975" s="87">
        <f t="shared" si="607"/>
        <v>19980</v>
      </c>
      <c r="O975" s="36">
        <v>14490</v>
      </c>
      <c r="P975" s="37">
        <f t="shared" si="608"/>
        <v>470.19607843137254</v>
      </c>
      <c r="Q975" s="38">
        <f t="shared" si="609"/>
        <v>2035.9993207675327</v>
      </c>
      <c r="R975" s="38">
        <f t="shared" si="602"/>
        <v>2085.9993207675325</v>
      </c>
      <c r="S975" s="20">
        <v>44.1</v>
      </c>
      <c r="T975" s="67"/>
      <c r="U975" s="67">
        <v>2</v>
      </c>
      <c r="W975" s="23">
        <v>2900</v>
      </c>
      <c r="X975" s="23" t="s">
        <v>99</v>
      </c>
      <c r="Y975">
        <v>7990</v>
      </c>
      <c r="Z975" s="23">
        <f t="shared" si="589"/>
        <v>3000</v>
      </c>
    </row>
    <row r="976" spans="1:26" hidden="1" x14ac:dyDescent="0.3">
      <c r="A976" s="162">
        <v>43666</v>
      </c>
      <c r="B976" s="179">
        <v>43673</v>
      </c>
      <c r="C976" s="164">
        <f t="shared" si="598"/>
        <v>7</v>
      </c>
      <c r="D976" s="165" t="s">
        <v>112</v>
      </c>
      <c r="E976" s="166" t="s">
        <v>21</v>
      </c>
      <c r="F976" s="167" t="str">
        <f>HYPERLINK("https://www.ckvt.cz/hotely/chorvatsko/jizni-dalmacie/orebic/hotel-orsan","Hotel ORSAN")</f>
        <v>Hotel ORSAN</v>
      </c>
      <c r="G976" s="166" t="s">
        <v>5</v>
      </c>
      <c r="H976" s="166" t="s">
        <v>137</v>
      </c>
      <c r="I976" s="166" t="s">
        <v>33</v>
      </c>
      <c r="J976" s="168">
        <f t="shared" si="599"/>
        <v>0.13342228152101399</v>
      </c>
      <c r="K976" s="169">
        <v>12990</v>
      </c>
      <c r="L976" s="70">
        <f t="shared" si="606"/>
        <v>15890</v>
      </c>
      <c r="M976" s="71" t="s">
        <v>99</v>
      </c>
      <c r="N976" s="87">
        <f t="shared" si="607"/>
        <v>20980</v>
      </c>
      <c r="O976" s="36">
        <v>14990</v>
      </c>
      <c r="P976" s="37">
        <f t="shared" si="608"/>
        <v>509.41176470588238</v>
      </c>
      <c r="Q976" s="38">
        <f t="shared" si="609"/>
        <v>2205.8074375955171</v>
      </c>
      <c r="R976" s="38">
        <f t="shared" si="602"/>
        <v>2255.8074375955171</v>
      </c>
      <c r="S976" s="20">
        <v>44.3</v>
      </c>
      <c r="T976" s="67"/>
      <c r="U976" s="67">
        <v>9</v>
      </c>
      <c r="W976" s="23">
        <v>2900</v>
      </c>
      <c r="X976" s="23" t="s">
        <v>99</v>
      </c>
      <c r="Y976">
        <v>7990</v>
      </c>
      <c r="Z976" s="23">
        <f t="shared" si="589"/>
        <v>3000</v>
      </c>
    </row>
    <row r="977" spans="1:26" hidden="1" x14ac:dyDescent="0.3">
      <c r="A977" s="162">
        <v>43666</v>
      </c>
      <c r="B977" s="179">
        <v>43673</v>
      </c>
      <c r="C977" s="164">
        <f t="shared" si="598"/>
        <v>7</v>
      </c>
      <c r="D977" s="165" t="s">
        <v>112</v>
      </c>
      <c r="E977" s="166" t="s">
        <v>21</v>
      </c>
      <c r="F977" s="167" t="str">
        <f>HYPERLINK("https://www.ckvt.cz/hotely/chorvatsko/jizni-dalmacie/orebic/hotel-orsan","Hotel ORSAN")</f>
        <v>Hotel ORSAN</v>
      </c>
      <c r="G977" s="166" t="s">
        <v>5</v>
      </c>
      <c r="H977" s="166" t="s">
        <v>137</v>
      </c>
      <c r="I977" s="166" t="s">
        <v>32</v>
      </c>
      <c r="J977" s="168">
        <f t="shared" si="599"/>
        <v>0.12507817385866171</v>
      </c>
      <c r="K977" s="169">
        <v>13990</v>
      </c>
      <c r="L977" s="70">
        <f t="shared" si="606"/>
        <v>16890</v>
      </c>
      <c r="M977" s="71" t="s">
        <v>99</v>
      </c>
      <c r="N977" s="87">
        <f t="shared" si="607"/>
        <v>21980</v>
      </c>
      <c r="O977" s="36">
        <v>15990</v>
      </c>
      <c r="P977" s="37">
        <f t="shared" si="608"/>
        <v>548.62745098039215</v>
      </c>
      <c r="Q977" s="38">
        <f t="shared" si="609"/>
        <v>2375.6155544235012</v>
      </c>
      <c r="R977" s="38">
        <f t="shared" si="602"/>
        <v>2425.6155544235012</v>
      </c>
      <c r="S977" s="20">
        <v>44.3</v>
      </c>
      <c r="T977" s="67"/>
      <c r="U977" s="67">
        <v>6</v>
      </c>
      <c r="W977" s="23">
        <v>2900</v>
      </c>
      <c r="X977" s="23" t="s">
        <v>99</v>
      </c>
      <c r="Y977">
        <v>7990</v>
      </c>
      <c r="Z977" s="23">
        <f t="shared" si="589"/>
        <v>3000</v>
      </c>
    </row>
    <row r="978" spans="1:26" x14ac:dyDescent="0.3">
      <c r="A978" s="94">
        <v>43666</v>
      </c>
      <c r="B978" s="51">
        <v>43673</v>
      </c>
      <c r="C978" s="33">
        <f>B978-A978</f>
        <v>7</v>
      </c>
      <c r="D978" s="64" t="s">
        <v>112</v>
      </c>
      <c r="E978" s="40" t="s">
        <v>21</v>
      </c>
      <c r="F978" s="154" t="str">
        <f>HYPERLINK("https://www.ckvt.cz/hotely/chorvatsko/jizni-dalmacie/orebic/depandance-bellevue","Depandance BELLEVUE")</f>
        <v>Depandance BELLEVUE</v>
      </c>
      <c r="G978" s="40" t="s">
        <v>28</v>
      </c>
      <c r="H978" s="40" t="s">
        <v>137</v>
      </c>
      <c r="I978" s="40" t="s">
        <v>117</v>
      </c>
      <c r="J978" s="99">
        <f>1-(K978/O978)</f>
        <v>0.25015634771732331</v>
      </c>
      <c r="K978" s="210">
        <v>11990</v>
      </c>
      <c r="L978" s="34">
        <f>K978+W978</f>
        <v>14890</v>
      </c>
      <c r="M978" s="35" t="s">
        <v>99</v>
      </c>
      <c r="N978" s="52">
        <f>K978+Y978</f>
        <v>19980</v>
      </c>
      <c r="O978" s="36">
        <v>15990</v>
      </c>
      <c r="P978" s="37">
        <f>K978/25.5</f>
        <v>470.19607843137254</v>
      </c>
      <c r="Q978" s="38">
        <f>K978/5.889</f>
        <v>2035.9993207675327</v>
      </c>
      <c r="R978" s="38">
        <f>(C978+1)*6.25+Q978</f>
        <v>2085.9993207675325</v>
      </c>
      <c r="S978" s="20">
        <v>49.1</v>
      </c>
      <c r="T978" s="65"/>
      <c r="U978" s="65" t="s">
        <v>126</v>
      </c>
      <c r="W978" s="23">
        <v>2900</v>
      </c>
      <c r="X978" s="23" t="s">
        <v>99</v>
      </c>
      <c r="Y978">
        <v>7990</v>
      </c>
    </row>
    <row r="979" spans="1:26" hidden="1" x14ac:dyDescent="0.3">
      <c r="A979" s="162">
        <v>43666</v>
      </c>
      <c r="B979" s="163">
        <v>43673</v>
      </c>
      <c r="C979" s="164">
        <f>B979-A979</f>
        <v>7</v>
      </c>
      <c r="D979" s="165" t="s">
        <v>112</v>
      </c>
      <c r="E979" s="166" t="s">
        <v>21</v>
      </c>
      <c r="F979" s="167" t="str">
        <f>HYPERLINK("https://www.ckvt.cz/hotely/chorvatsko/jizni-dalmacie/orebic/depandance-bellevue","Depandance BELLEVUE")</f>
        <v>Depandance BELLEVUE</v>
      </c>
      <c r="G979" s="166" t="s">
        <v>28</v>
      </c>
      <c r="H979" s="166" t="s">
        <v>137</v>
      </c>
      <c r="I979" s="166" t="s">
        <v>33</v>
      </c>
      <c r="J979" s="168">
        <f>1-(K979/O979)</f>
        <v>0.25015634771732331</v>
      </c>
      <c r="K979" s="169">
        <v>11990</v>
      </c>
      <c r="L979" s="70">
        <f>K979+W979</f>
        <v>14890</v>
      </c>
      <c r="M979" s="71" t="s">
        <v>99</v>
      </c>
      <c r="N979" s="87">
        <f>K979+Y979</f>
        <v>19980</v>
      </c>
      <c r="O979" s="36">
        <v>15990</v>
      </c>
      <c r="P979" s="37">
        <f>K979/25.5</f>
        <v>470.19607843137254</v>
      </c>
      <c r="Q979" s="38">
        <f>K979/5.889</f>
        <v>2035.9993207675327</v>
      </c>
      <c r="R979" s="38">
        <f>(C979+1)*6.25+Q979</f>
        <v>2085.9993207675325</v>
      </c>
      <c r="S979" s="20">
        <v>49.1</v>
      </c>
      <c r="T979" s="67"/>
      <c r="U979" s="67">
        <v>5</v>
      </c>
      <c r="V979" s="23">
        <v>11706</v>
      </c>
      <c r="W979" s="23">
        <v>2900</v>
      </c>
      <c r="X979" s="23" t="s">
        <v>99</v>
      </c>
      <c r="Y979">
        <v>7990</v>
      </c>
      <c r="Z979" s="23">
        <f t="shared" si="589"/>
        <v>3000</v>
      </c>
    </row>
    <row r="980" spans="1:26" hidden="1" x14ac:dyDescent="0.3">
      <c r="A980" s="162">
        <v>43666</v>
      </c>
      <c r="B980" s="163">
        <v>43673</v>
      </c>
      <c r="C980" s="164">
        <f>B980-A980</f>
        <v>7</v>
      </c>
      <c r="D980" s="165" t="s">
        <v>112</v>
      </c>
      <c r="E980" s="166" t="s">
        <v>21</v>
      </c>
      <c r="F980" s="167" t="str">
        <f>HYPERLINK("https://www.ckvt.cz/hotely/chorvatsko/jizni-dalmacie/orebic/depandance-bellevue","Depandance BELLEVUE")</f>
        <v>Depandance BELLEVUE</v>
      </c>
      <c r="G980" s="166" t="s">
        <v>28</v>
      </c>
      <c r="H980" s="166" t="s">
        <v>137</v>
      </c>
      <c r="I980" s="166" t="s">
        <v>32</v>
      </c>
      <c r="J980" s="168">
        <f>1-(K980/O980)</f>
        <v>0.1516070345664039</v>
      </c>
      <c r="K980" s="169">
        <v>13990</v>
      </c>
      <c r="L980" s="70">
        <f>K980+W980</f>
        <v>16890</v>
      </c>
      <c r="M980" s="71" t="s">
        <v>99</v>
      </c>
      <c r="N980" s="87">
        <f>K980+Y980</f>
        <v>21980</v>
      </c>
      <c r="O980" s="27">
        <v>16490</v>
      </c>
      <c r="P980" s="37">
        <f>K980/25.5</f>
        <v>548.62745098039215</v>
      </c>
      <c r="Q980" s="38">
        <f>K980/5.889</f>
        <v>2375.6155544235012</v>
      </c>
      <c r="R980" s="38">
        <f>(C980+1)*6.25+Q980</f>
        <v>2425.6155544235012</v>
      </c>
      <c r="S980" s="20">
        <v>49.2</v>
      </c>
      <c r="T980" s="67"/>
      <c r="U980" s="67">
        <v>4</v>
      </c>
      <c r="W980" s="23">
        <v>2900</v>
      </c>
      <c r="X980" s="23" t="s">
        <v>99</v>
      </c>
      <c r="Y980">
        <v>7990</v>
      </c>
      <c r="Z980" s="23">
        <f t="shared" si="589"/>
        <v>3000</v>
      </c>
    </row>
    <row r="981" spans="1:26" customFormat="1" x14ac:dyDescent="0.3">
      <c r="A981" s="157">
        <v>43666</v>
      </c>
      <c r="B981" s="4">
        <v>43673</v>
      </c>
      <c r="C981" s="2">
        <f t="shared" si="598"/>
        <v>7</v>
      </c>
      <c r="D981" s="92" t="s">
        <v>112</v>
      </c>
      <c r="E981" s="1" t="s">
        <v>24</v>
      </c>
      <c r="F981" s="155" t="str">
        <f t="shared" ref="F981:F987" si="610">HYPERLINK("https://www.ckvt.cz/hotely/chorvatsko/jizni-dalmacie/trpanj/hotel-faraon","Hotel FARAON")</f>
        <v>Hotel FARAON</v>
      </c>
      <c r="G981" s="1" t="s">
        <v>5</v>
      </c>
      <c r="H981" s="1" t="s">
        <v>137</v>
      </c>
      <c r="I981" s="40" t="s">
        <v>117</v>
      </c>
      <c r="J981" s="100">
        <f t="shared" si="599"/>
        <v>0.20013342228152098</v>
      </c>
      <c r="K981" s="209">
        <v>11990</v>
      </c>
      <c r="L981" s="11">
        <f t="shared" si="606"/>
        <v>14890</v>
      </c>
      <c r="M981" s="12" t="s">
        <v>99</v>
      </c>
      <c r="N981" s="13">
        <f t="shared" si="607"/>
        <v>19980</v>
      </c>
      <c r="O981" s="3">
        <v>14990</v>
      </c>
      <c r="P981" s="6">
        <f t="shared" si="608"/>
        <v>470.19607843137254</v>
      </c>
      <c r="Q981" s="7">
        <f t="shared" si="609"/>
        <v>2035.9993207675327</v>
      </c>
      <c r="R981" s="38">
        <f t="shared" si="602"/>
        <v>2085.9993207675325</v>
      </c>
      <c r="S981" s="20">
        <v>43.1</v>
      </c>
      <c r="T981" s="65"/>
      <c r="U981" s="65" t="s">
        <v>126</v>
      </c>
      <c r="W981">
        <v>2900</v>
      </c>
      <c r="X981" t="s">
        <v>99</v>
      </c>
      <c r="Y981">
        <v>7990</v>
      </c>
      <c r="Z981" s="23"/>
    </row>
    <row r="982" spans="1:26" customFormat="1" hidden="1" x14ac:dyDescent="0.3">
      <c r="A982" s="178">
        <v>43666</v>
      </c>
      <c r="B982" s="171">
        <v>43673</v>
      </c>
      <c r="C982" s="172">
        <f t="shared" si="598"/>
        <v>7</v>
      </c>
      <c r="D982" s="173" t="s">
        <v>112</v>
      </c>
      <c r="E982" s="174" t="s">
        <v>24</v>
      </c>
      <c r="F982" s="175" t="str">
        <f t="shared" si="610"/>
        <v>Hotel FARAON</v>
      </c>
      <c r="G982" s="174" t="s">
        <v>5</v>
      </c>
      <c r="H982" s="174" t="s">
        <v>137</v>
      </c>
      <c r="I982" s="174" t="s">
        <v>31</v>
      </c>
      <c r="J982" s="176">
        <f t="shared" si="599"/>
        <v>0.20013342228152098</v>
      </c>
      <c r="K982" s="212">
        <v>11990</v>
      </c>
      <c r="L982" s="79">
        <f t="shared" si="606"/>
        <v>14890</v>
      </c>
      <c r="M982" s="80" t="s">
        <v>99</v>
      </c>
      <c r="N982" s="81">
        <f t="shared" si="607"/>
        <v>19980</v>
      </c>
      <c r="O982" s="3">
        <v>14990</v>
      </c>
      <c r="P982" s="6">
        <f t="shared" si="608"/>
        <v>470.19607843137254</v>
      </c>
      <c r="Q982" s="7">
        <f t="shared" si="609"/>
        <v>2035.9993207675327</v>
      </c>
      <c r="R982" s="38">
        <f t="shared" si="602"/>
        <v>2085.9993207675325</v>
      </c>
      <c r="S982" s="20">
        <v>43.1</v>
      </c>
      <c r="T982" s="68"/>
      <c r="U982" s="68">
        <v>2</v>
      </c>
      <c r="W982">
        <v>2900</v>
      </c>
      <c r="X982" t="s">
        <v>99</v>
      </c>
      <c r="Y982">
        <v>7990</v>
      </c>
      <c r="Z982" s="23">
        <f t="shared" si="589"/>
        <v>3000</v>
      </c>
    </row>
    <row r="983" spans="1:26" hidden="1" x14ac:dyDescent="0.3">
      <c r="A983" s="177">
        <v>43666</v>
      </c>
      <c r="B983" s="163">
        <v>43673</v>
      </c>
      <c r="C983" s="164">
        <f t="shared" si="598"/>
        <v>7</v>
      </c>
      <c r="D983" s="165" t="s">
        <v>112</v>
      </c>
      <c r="E983" s="166" t="s">
        <v>24</v>
      </c>
      <c r="F983" s="167" t="str">
        <f t="shared" si="610"/>
        <v>Hotel FARAON</v>
      </c>
      <c r="G983" s="166" t="s">
        <v>5</v>
      </c>
      <c r="H983" s="166" t="s">
        <v>137</v>
      </c>
      <c r="I983" s="166" t="s">
        <v>33</v>
      </c>
      <c r="J983" s="168">
        <f t="shared" si="599"/>
        <v>0.22595222724338282</v>
      </c>
      <c r="K983" s="169">
        <v>11990</v>
      </c>
      <c r="L983" s="70">
        <f t="shared" si="606"/>
        <v>14890</v>
      </c>
      <c r="M983" s="71" t="s">
        <v>99</v>
      </c>
      <c r="N983" s="72">
        <f t="shared" si="607"/>
        <v>19980</v>
      </c>
      <c r="O983" s="27">
        <v>15490</v>
      </c>
      <c r="P983" s="37">
        <f t="shared" si="608"/>
        <v>470.19607843137254</v>
      </c>
      <c r="Q983" s="38">
        <f t="shared" si="609"/>
        <v>2035.9993207675327</v>
      </c>
      <c r="R983" s="38">
        <f t="shared" si="602"/>
        <v>2085.9993207675325</v>
      </c>
      <c r="S983" s="20">
        <v>43.2</v>
      </c>
      <c r="T983" s="67"/>
      <c r="U983" s="67">
        <v>10</v>
      </c>
      <c r="W983" s="23">
        <v>2900</v>
      </c>
      <c r="X983" s="23" t="s">
        <v>99</v>
      </c>
      <c r="Y983">
        <v>7990</v>
      </c>
      <c r="Z983" s="23">
        <f t="shared" si="589"/>
        <v>3000</v>
      </c>
    </row>
    <row r="984" spans="1:26" customFormat="1" hidden="1" x14ac:dyDescent="0.3">
      <c r="A984" s="178">
        <v>43666</v>
      </c>
      <c r="B984" s="171">
        <v>43673</v>
      </c>
      <c r="C984" s="172">
        <f t="shared" si="598"/>
        <v>7</v>
      </c>
      <c r="D984" s="173" t="s">
        <v>112</v>
      </c>
      <c r="E984" s="174" t="s">
        <v>24</v>
      </c>
      <c r="F984" s="175" t="str">
        <f t="shared" si="610"/>
        <v>Hotel FARAON</v>
      </c>
      <c r="G984" s="174" t="s">
        <v>5</v>
      </c>
      <c r="H984" s="174" t="s">
        <v>137</v>
      </c>
      <c r="I984" s="174" t="s">
        <v>32</v>
      </c>
      <c r="J984" s="176">
        <f t="shared" si="599"/>
        <v>0.18761726078799246</v>
      </c>
      <c r="K984" s="212">
        <v>12990</v>
      </c>
      <c r="L984" s="79">
        <f t="shared" si="606"/>
        <v>15890</v>
      </c>
      <c r="M984" s="80" t="s">
        <v>99</v>
      </c>
      <c r="N984" s="81">
        <f t="shared" si="607"/>
        <v>20980</v>
      </c>
      <c r="O984" s="3">
        <v>15990</v>
      </c>
      <c r="P984" s="6">
        <f t="shared" si="608"/>
        <v>509.41176470588238</v>
      </c>
      <c r="Q984" s="7">
        <f t="shared" si="609"/>
        <v>2205.8074375955171</v>
      </c>
      <c r="R984" s="38">
        <f t="shared" si="602"/>
        <v>2255.8074375955171</v>
      </c>
      <c r="S984" s="20">
        <v>43.3</v>
      </c>
      <c r="T984" s="68"/>
      <c r="U984" s="68">
        <v>4</v>
      </c>
      <c r="W984">
        <v>2900</v>
      </c>
      <c r="X984" t="s">
        <v>99</v>
      </c>
      <c r="Y984">
        <v>7990</v>
      </c>
      <c r="Z984" s="23">
        <f t="shared" si="589"/>
        <v>3000</v>
      </c>
    </row>
    <row r="985" spans="1:26" customFormat="1" hidden="1" x14ac:dyDescent="0.3">
      <c r="A985" s="178">
        <v>43666</v>
      </c>
      <c r="B985" s="171">
        <v>43673</v>
      </c>
      <c r="C985" s="172">
        <f t="shared" si="598"/>
        <v>7</v>
      </c>
      <c r="D985" s="173" t="s">
        <v>112</v>
      </c>
      <c r="E985" s="174" t="s">
        <v>24</v>
      </c>
      <c r="F985" s="175" t="str">
        <f t="shared" si="610"/>
        <v>Hotel FARAON</v>
      </c>
      <c r="G985" s="174" t="s">
        <v>5</v>
      </c>
      <c r="H985" s="174" t="s">
        <v>137</v>
      </c>
      <c r="I985" s="174" t="s">
        <v>70</v>
      </c>
      <c r="J985" s="176">
        <f t="shared" si="599"/>
        <v>8.3379655364091199E-2</v>
      </c>
      <c r="K985" s="212">
        <v>16490</v>
      </c>
      <c r="L985" s="79">
        <f t="shared" si="606"/>
        <v>19390</v>
      </c>
      <c r="M985" s="80" t="s">
        <v>99</v>
      </c>
      <c r="N985" s="81">
        <f t="shared" si="607"/>
        <v>24480</v>
      </c>
      <c r="O985" s="3">
        <v>17990</v>
      </c>
      <c r="P985" s="6">
        <f t="shared" si="608"/>
        <v>646.66666666666663</v>
      </c>
      <c r="Q985" s="7">
        <f t="shared" si="609"/>
        <v>2800.1358464934624</v>
      </c>
      <c r="R985" s="38">
        <f t="shared" si="602"/>
        <v>2850.1358464934624</v>
      </c>
      <c r="S985" s="20">
        <v>43.4</v>
      </c>
      <c r="T985" s="68"/>
      <c r="U985" s="68">
        <v>1</v>
      </c>
      <c r="W985">
        <v>2900</v>
      </c>
      <c r="X985" t="s">
        <v>99</v>
      </c>
      <c r="Y985">
        <v>7990</v>
      </c>
      <c r="Z985" s="23">
        <f t="shared" si="589"/>
        <v>3000</v>
      </c>
    </row>
    <row r="986" spans="1:26" hidden="1" x14ac:dyDescent="0.3">
      <c r="A986" s="177">
        <v>43666</v>
      </c>
      <c r="B986" s="163">
        <v>43673</v>
      </c>
      <c r="C986" s="164">
        <f t="shared" si="598"/>
        <v>7</v>
      </c>
      <c r="D986" s="165" t="s">
        <v>112</v>
      </c>
      <c r="E986" s="166" t="s">
        <v>24</v>
      </c>
      <c r="F986" s="167" t="str">
        <f t="shared" si="610"/>
        <v>Hotel FARAON</v>
      </c>
      <c r="G986" s="166" t="s">
        <v>5</v>
      </c>
      <c r="H986" s="166" t="s">
        <v>137</v>
      </c>
      <c r="I986" s="166" t="s">
        <v>72</v>
      </c>
      <c r="J986" s="168">
        <f t="shared" si="599"/>
        <v>7.5037518759379696E-2</v>
      </c>
      <c r="K986" s="169">
        <v>18490</v>
      </c>
      <c r="L986" s="70">
        <f t="shared" si="606"/>
        <v>21390</v>
      </c>
      <c r="M986" s="71" t="s">
        <v>99</v>
      </c>
      <c r="N986" s="72">
        <f t="shared" si="607"/>
        <v>26480</v>
      </c>
      <c r="O986" s="27">
        <v>19990</v>
      </c>
      <c r="P986" s="37">
        <f t="shared" si="608"/>
        <v>725.0980392156863</v>
      </c>
      <c r="Q986" s="38">
        <f t="shared" si="609"/>
        <v>3139.7520801494311</v>
      </c>
      <c r="R986" s="38">
        <f t="shared" si="602"/>
        <v>3189.7520801494311</v>
      </c>
      <c r="S986" s="20">
        <v>43.6</v>
      </c>
      <c r="T986" s="67"/>
      <c r="U986" s="67">
        <v>1</v>
      </c>
      <c r="W986" s="23">
        <v>2900</v>
      </c>
      <c r="X986" s="23" t="s">
        <v>99</v>
      </c>
      <c r="Y986">
        <v>7990</v>
      </c>
      <c r="Z986" s="23">
        <f t="shared" si="589"/>
        <v>3000</v>
      </c>
    </row>
    <row r="987" spans="1:26" customFormat="1" hidden="1" x14ac:dyDescent="0.3">
      <c r="A987" s="178">
        <v>43666</v>
      </c>
      <c r="B987" s="171">
        <v>43673</v>
      </c>
      <c r="C987" s="172">
        <f t="shared" si="598"/>
        <v>7</v>
      </c>
      <c r="D987" s="173" t="s">
        <v>112</v>
      </c>
      <c r="E987" s="174" t="s">
        <v>24</v>
      </c>
      <c r="F987" s="175" t="str">
        <f t="shared" si="610"/>
        <v>Hotel FARAON</v>
      </c>
      <c r="G987" s="174" t="s">
        <v>5</v>
      </c>
      <c r="H987" s="174" t="s">
        <v>137</v>
      </c>
      <c r="I987" s="174" t="s">
        <v>71</v>
      </c>
      <c r="J987" s="176">
        <f t="shared" si="599"/>
        <v>0.13049151805132664</v>
      </c>
      <c r="K987" s="212">
        <v>19990</v>
      </c>
      <c r="L987" s="79">
        <f t="shared" si="606"/>
        <v>22890</v>
      </c>
      <c r="M987" s="80" t="s">
        <v>99</v>
      </c>
      <c r="N987" s="81">
        <f t="shared" si="607"/>
        <v>27980</v>
      </c>
      <c r="O987" s="3">
        <v>22990</v>
      </c>
      <c r="P987" s="6">
        <f t="shared" si="608"/>
        <v>783.92156862745094</v>
      </c>
      <c r="Q987" s="7">
        <f t="shared" si="609"/>
        <v>3394.4642553914077</v>
      </c>
      <c r="R987" s="38">
        <f t="shared" si="602"/>
        <v>3444.4642553914077</v>
      </c>
      <c r="S987" s="20">
        <v>43.5</v>
      </c>
      <c r="T987" s="68"/>
      <c r="U987" s="68">
        <v>0</v>
      </c>
      <c r="W987">
        <v>2900</v>
      </c>
      <c r="X987" t="s">
        <v>99</v>
      </c>
      <c r="Y987">
        <v>7990</v>
      </c>
      <c r="Z987" s="23">
        <f t="shared" si="589"/>
        <v>3000</v>
      </c>
    </row>
    <row r="988" spans="1:26" customFormat="1" x14ac:dyDescent="0.3">
      <c r="A988" s="95">
        <v>43666</v>
      </c>
      <c r="B988" s="4">
        <v>43673</v>
      </c>
      <c r="C988" s="2">
        <f>B988-A988</f>
        <v>7</v>
      </c>
      <c r="D988" s="92" t="s">
        <v>112</v>
      </c>
      <c r="E988" s="1" t="s">
        <v>10</v>
      </c>
      <c r="F988" s="155" t="str">
        <f>HYPERLINK("https://www.ckvt.cz/hotely/chorvatsko/istrie/novigrad/hotel-aminess-laguna","Hotel AMINESS LAGUNA")</f>
        <v>Hotel AMINESS LAGUNA</v>
      </c>
      <c r="G988" s="1" t="s">
        <v>5</v>
      </c>
      <c r="H988" s="1" t="s">
        <v>136</v>
      </c>
      <c r="I988" s="40" t="s">
        <v>117</v>
      </c>
      <c r="J988" s="100">
        <f>1-(K988/O988)</f>
        <v>6.6711140760506993E-2</v>
      </c>
      <c r="K988" s="209">
        <v>13990</v>
      </c>
      <c r="L988" s="11">
        <f>K988+W988</f>
        <v>16090</v>
      </c>
      <c r="M988" s="15" t="s">
        <v>99</v>
      </c>
      <c r="N988" s="16" t="s">
        <v>99</v>
      </c>
      <c r="O988" s="5">
        <v>14990</v>
      </c>
      <c r="P988" s="6">
        <f>K988/25.5</f>
        <v>548.62745098039215</v>
      </c>
      <c r="Q988" s="7">
        <f>K988/5.889</f>
        <v>2375.6155544235012</v>
      </c>
      <c r="R988" s="38">
        <f>(C988+1)*6.25+Q988</f>
        <v>2425.6155544235012</v>
      </c>
      <c r="S988" s="20">
        <v>47.1</v>
      </c>
      <c r="T988" s="65"/>
      <c r="U988" s="65" t="s">
        <v>126</v>
      </c>
      <c r="W988">
        <v>2100</v>
      </c>
      <c r="X988" t="s">
        <v>99</v>
      </c>
      <c r="Y988" t="s">
        <v>99</v>
      </c>
      <c r="Z988" s="23"/>
    </row>
    <row r="989" spans="1:26" customFormat="1" hidden="1" x14ac:dyDescent="0.3">
      <c r="A989" s="170">
        <v>43666</v>
      </c>
      <c r="B989" s="171">
        <v>43673</v>
      </c>
      <c r="C989" s="172">
        <f>B989-A989</f>
        <v>7</v>
      </c>
      <c r="D989" s="173" t="s">
        <v>112</v>
      </c>
      <c r="E989" s="174" t="s">
        <v>10</v>
      </c>
      <c r="F989" s="175" t="str">
        <f>HYPERLINK("https://www.ckvt.cz/hotely/chorvatsko/istrie/novigrad/hotel-aminess-laguna","Hotel AMINESS LAGUNA")</f>
        <v>Hotel AMINESS LAGUNA</v>
      </c>
      <c r="G989" s="174" t="s">
        <v>5</v>
      </c>
      <c r="H989" s="174" t="s">
        <v>136</v>
      </c>
      <c r="I989" s="174" t="s">
        <v>31</v>
      </c>
      <c r="J989" s="176">
        <f>1-(K989/O989)</f>
        <v>6.6711140760506993E-2</v>
      </c>
      <c r="K989" s="212">
        <v>13990</v>
      </c>
      <c r="L989" s="79">
        <f>K989+W989</f>
        <v>16090</v>
      </c>
      <c r="M989" s="83" t="s">
        <v>99</v>
      </c>
      <c r="N989" s="84" t="s">
        <v>99</v>
      </c>
      <c r="O989" s="5">
        <v>14990</v>
      </c>
      <c r="P989" s="6">
        <f>K989/25.5</f>
        <v>548.62745098039215</v>
      </c>
      <c r="Q989" s="7">
        <f>K989/5.889</f>
        <v>2375.6155544235012</v>
      </c>
      <c r="R989" s="38">
        <f>(C989+1)*6.25+Q989</f>
        <v>2425.6155544235012</v>
      </c>
      <c r="S989" s="20">
        <v>47.1</v>
      </c>
      <c r="T989" s="68"/>
      <c r="U989" s="68">
        <v>0</v>
      </c>
      <c r="W989">
        <v>2100</v>
      </c>
      <c r="X989" t="s">
        <v>99</v>
      </c>
      <c r="Y989" t="s">
        <v>99</v>
      </c>
      <c r="Z989" s="23">
        <f t="shared" si="589"/>
        <v>2200</v>
      </c>
    </row>
    <row r="990" spans="1:26" hidden="1" x14ac:dyDescent="0.3">
      <c r="A990" s="162">
        <v>43666</v>
      </c>
      <c r="B990" s="163">
        <v>43673</v>
      </c>
      <c r="C990" s="164">
        <f>B990-A990</f>
        <v>7</v>
      </c>
      <c r="D990" s="165" t="s">
        <v>112</v>
      </c>
      <c r="E990" s="166" t="s">
        <v>10</v>
      </c>
      <c r="F990" s="167" t="str">
        <f>HYPERLINK("https://www.ckvt.cz/hotely/chorvatsko/istrie/novigrad/hotel-aminess-laguna","Hotel AMINESS LAGUNA")</f>
        <v>Hotel AMINESS LAGUNA</v>
      </c>
      <c r="G990" s="166" t="s">
        <v>5</v>
      </c>
      <c r="H990" s="166" t="s">
        <v>136</v>
      </c>
      <c r="I990" s="166" t="s">
        <v>32</v>
      </c>
      <c r="J990" s="168">
        <f>1-(K990/O990)</f>
        <v>6.2539086929330856E-2</v>
      </c>
      <c r="K990" s="169">
        <v>14990</v>
      </c>
      <c r="L990" s="70">
        <f>K990+W990</f>
        <v>17090</v>
      </c>
      <c r="M990" s="85" t="s">
        <v>99</v>
      </c>
      <c r="N990" s="86" t="s">
        <v>99</v>
      </c>
      <c r="O990" s="36">
        <v>15990</v>
      </c>
      <c r="P990" s="37">
        <f>K990/25.5</f>
        <v>587.84313725490199</v>
      </c>
      <c r="Q990" s="38">
        <f>K990/5.889</f>
        <v>2545.4236712514858</v>
      </c>
      <c r="R990" s="38">
        <f>(C990+1)*6.25+Q990</f>
        <v>2595.4236712514858</v>
      </c>
      <c r="S990" s="20">
        <v>47.2</v>
      </c>
      <c r="T990" s="67"/>
      <c r="U990" s="67">
        <v>0</v>
      </c>
      <c r="W990" s="23">
        <v>2100</v>
      </c>
      <c r="X990" s="23" t="s">
        <v>99</v>
      </c>
      <c r="Y990" s="23" t="s">
        <v>99</v>
      </c>
      <c r="Z990" s="23">
        <f t="shared" si="589"/>
        <v>2200</v>
      </c>
    </row>
    <row r="991" spans="1:26" x14ac:dyDescent="0.3">
      <c r="A991" s="94">
        <v>43666</v>
      </c>
      <c r="B991" s="51">
        <v>43673</v>
      </c>
      <c r="C991" s="33">
        <f t="shared" si="598"/>
        <v>7</v>
      </c>
      <c r="D991" s="64" t="s">
        <v>112</v>
      </c>
      <c r="E991" s="40" t="s">
        <v>14</v>
      </c>
      <c r="F991" s="154" t="str">
        <f>HYPERLINK("https://www.ckvt.cz/hotely/chorvatsko/severni-dalmacie/trogir-seget-donji/hotel-medena","Hotel MEDENA")</f>
        <v>Hotel MEDENA</v>
      </c>
      <c r="G991" s="40" t="s">
        <v>5</v>
      </c>
      <c r="H991" s="40" t="s">
        <v>137</v>
      </c>
      <c r="I991" s="40" t="s">
        <v>117</v>
      </c>
      <c r="J991" s="99">
        <f t="shared" si="599"/>
        <v>6.6711140760506993E-2</v>
      </c>
      <c r="K991" s="210">
        <v>13990</v>
      </c>
      <c r="L991" s="34">
        <f t="shared" si="606"/>
        <v>16290</v>
      </c>
      <c r="M991" s="34">
        <f>K991+X991</f>
        <v>19980</v>
      </c>
      <c r="N991" s="52">
        <f t="shared" ref="N991:N995" si="611">K991+Y991</f>
        <v>23980</v>
      </c>
      <c r="O991" s="36">
        <v>14990</v>
      </c>
      <c r="P991" s="37">
        <f t="shared" ref="P991:P1007" si="612">K991/25.5</f>
        <v>548.62745098039215</v>
      </c>
      <c r="Q991" s="38">
        <f t="shared" ref="Q991:Q1007" si="613">K991/5.889</f>
        <v>2375.6155544235012</v>
      </c>
      <c r="R991" s="38">
        <f t="shared" si="602"/>
        <v>2425.6155544235012</v>
      </c>
      <c r="S991" s="20">
        <v>46.1</v>
      </c>
      <c r="T991" s="65"/>
      <c r="U991" s="65" t="s">
        <v>126</v>
      </c>
      <c r="W991" s="23">
        <v>2300</v>
      </c>
      <c r="X991" s="23">
        <v>5990</v>
      </c>
      <c r="Y991" s="23">
        <v>9990</v>
      </c>
    </row>
    <row r="992" spans="1:26" hidden="1" x14ac:dyDescent="0.3">
      <c r="A992" s="162">
        <v>43666</v>
      </c>
      <c r="B992" s="163">
        <v>43673</v>
      </c>
      <c r="C992" s="164">
        <f t="shared" si="598"/>
        <v>7</v>
      </c>
      <c r="D992" s="165" t="s">
        <v>112</v>
      </c>
      <c r="E992" s="166" t="s">
        <v>14</v>
      </c>
      <c r="F992" s="167" t="str">
        <f>HYPERLINK("https://www.ckvt.cz/hotely/chorvatsko/severni-dalmacie/trogir-seget-donji/hotel-medena","Hotel MEDENA")</f>
        <v>Hotel MEDENA</v>
      </c>
      <c r="G992" s="166" t="s">
        <v>5</v>
      </c>
      <c r="H992" s="166" t="s">
        <v>137</v>
      </c>
      <c r="I992" s="166" t="s">
        <v>33</v>
      </c>
      <c r="J992" s="168">
        <f t="shared" si="599"/>
        <v>6.6711140760506993E-2</v>
      </c>
      <c r="K992" s="169">
        <v>13990</v>
      </c>
      <c r="L992" s="70">
        <f t="shared" si="606"/>
        <v>16290</v>
      </c>
      <c r="M992" s="70">
        <f>K992+X992</f>
        <v>19980</v>
      </c>
      <c r="N992" s="87">
        <f t="shared" si="611"/>
        <v>23980</v>
      </c>
      <c r="O992" s="36">
        <v>14990</v>
      </c>
      <c r="P992" s="37">
        <f t="shared" si="612"/>
        <v>548.62745098039215</v>
      </c>
      <c r="Q992" s="38">
        <f t="shared" si="613"/>
        <v>2375.6155544235012</v>
      </c>
      <c r="R992" s="38">
        <f t="shared" si="602"/>
        <v>2425.6155544235012</v>
      </c>
      <c r="S992" s="20">
        <v>46.1</v>
      </c>
      <c r="T992" s="67"/>
      <c r="U992" s="67">
        <v>24</v>
      </c>
      <c r="W992" s="23">
        <v>2300</v>
      </c>
      <c r="X992" s="23">
        <v>5990</v>
      </c>
      <c r="Y992" s="23">
        <v>9990</v>
      </c>
      <c r="Z992" s="23">
        <f t="shared" si="589"/>
        <v>2400</v>
      </c>
    </row>
    <row r="993" spans="1:26" hidden="1" x14ac:dyDescent="0.3">
      <c r="A993" s="162">
        <v>43666</v>
      </c>
      <c r="B993" s="163">
        <v>43673</v>
      </c>
      <c r="C993" s="164">
        <f t="shared" si="598"/>
        <v>7</v>
      </c>
      <c r="D993" s="165" t="s">
        <v>112</v>
      </c>
      <c r="E993" s="166" t="s">
        <v>14</v>
      </c>
      <c r="F993" s="167" t="str">
        <f>HYPERLINK("https://www.ckvt.cz/hotely/chorvatsko/severni-dalmacie/trogir-seget-donji/hotel-medena","Hotel MEDENA")</f>
        <v>Hotel MEDENA</v>
      </c>
      <c r="G993" s="166" t="s">
        <v>5</v>
      </c>
      <c r="H993" s="166" t="s">
        <v>137</v>
      </c>
      <c r="I993" s="166" t="s">
        <v>32</v>
      </c>
      <c r="J993" s="168">
        <f t="shared" si="599"/>
        <v>6.4557779212395139E-2</v>
      </c>
      <c r="K993" s="169">
        <v>14490</v>
      </c>
      <c r="L993" s="70">
        <f t="shared" si="606"/>
        <v>16790</v>
      </c>
      <c r="M993" s="70">
        <f>K993+X993</f>
        <v>20480</v>
      </c>
      <c r="N993" s="87">
        <f t="shared" si="611"/>
        <v>24480</v>
      </c>
      <c r="O993" s="36">
        <v>15490</v>
      </c>
      <c r="P993" s="37">
        <f t="shared" si="612"/>
        <v>568.23529411764707</v>
      </c>
      <c r="Q993" s="38">
        <f t="shared" si="613"/>
        <v>2460.5196128374937</v>
      </c>
      <c r="R993" s="38">
        <f t="shared" si="602"/>
        <v>2510.5196128374937</v>
      </c>
      <c r="S993" s="20">
        <v>46.2</v>
      </c>
      <c r="T993" s="67"/>
      <c r="U993" s="67">
        <v>4</v>
      </c>
      <c r="W993" s="23">
        <v>2300</v>
      </c>
      <c r="X993" s="23">
        <v>5990</v>
      </c>
      <c r="Y993" s="23">
        <v>9990</v>
      </c>
      <c r="Z993" s="23">
        <f t="shared" si="589"/>
        <v>2400</v>
      </c>
    </row>
    <row r="994" spans="1:26" customFormat="1" hidden="1" x14ac:dyDescent="0.3">
      <c r="A994" s="170">
        <v>43666</v>
      </c>
      <c r="B994" s="171">
        <v>43673</v>
      </c>
      <c r="C994" s="172">
        <f t="shared" si="598"/>
        <v>7</v>
      </c>
      <c r="D994" s="173" t="s">
        <v>112</v>
      </c>
      <c r="E994" s="174" t="s">
        <v>14</v>
      </c>
      <c r="F994" s="175" t="str">
        <f>HYPERLINK("https://www.ckvt.cz/hotely/chorvatsko/severni-dalmacie/trogir-seget-donji/hotel-medena","Hotel MEDENA")</f>
        <v>Hotel MEDENA</v>
      </c>
      <c r="G994" s="174" t="s">
        <v>5</v>
      </c>
      <c r="H994" s="174" t="s">
        <v>137</v>
      </c>
      <c r="I994" s="174" t="s">
        <v>42</v>
      </c>
      <c r="J994" s="176">
        <f t="shared" si="599"/>
        <v>6.2539086929330856E-2</v>
      </c>
      <c r="K994" s="212">
        <v>14990</v>
      </c>
      <c r="L994" s="79">
        <f t="shared" si="606"/>
        <v>17290</v>
      </c>
      <c r="M994" s="79">
        <f>K994+X994</f>
        <v>20980</v>
      </c>
      <c r="N994" s="88">
        <f t="shared" si="611"/>
        <v>24980</v>
      </c>
      <c r="O994" s="5">
        <v>15990</v>
      </c>
      <c r="P994" s="6">
        <f t="shared" si="612"/>
        <v>587.84313725490199</v>
      </c>
      <c r="Q994" s="7">
        <f t="shared" si="613"/>
        <v>2545.4236712514858</v>
      </c>
      <c r="R994" s="38">
        <f t="shared" si="602"/>
        <v>2595.4236712514858</v>
      </c>
      <c r="S994" s="20">
        <v>46.3</v>
      </c>
      <c r="T994" s="68"/>
      <c r="U994" s="68">
        <v>0</v>
      </c>
      <c r="W994">
        <v>2300</v>
      </c>
      <c r="X994" s="23">
        <v>5990</v>
      </c>
      <c r="Y994" s="23">
        <v>9990</v>
      </c>
      <c r="Z994" s="23">
        <f t="shared" si="589"/>
        <v>2400</v>
      </c>
    </row>
    <row r="995" spans="1:26" hidden="1" x14ac:dyDescent="0.3">
      <c r="A995" s="162">
        <v>43666</v>
      </c>
      <c r="B995" s="163">
        <v>43673</v>
      </c>
      <c r="C995" s="164">
        <f t="shared" si="598"/>
        <v>7</v>
      </c>
      <c r="D995" s="165" t="s">
        <v>112</v>
      </c>
      <c r="E995" s="166" t="s">
        <v>14</v>
      </c>
      <c r="F995" s="167" t="str">
        <f>HYPERLINK("https://www.ckvt.cz/hotely/chorvatsko/severni-dalmacie/trogir-seget-donji/hotel-medena","Hotel MEDENA")</f>
        <v>Hotel MEDENA</v>
      </c>
      <c r="G995" s="166" t="s">
        <v>5</v>
      </c>
      <c r="H995" s="166" t="s">
        <v>137</v>
      </c>
      <c r="I995" s="166" t="s">
        <v>54</v>
      </c>
      <c r="J995" s="168">
        <f t="shared" si="599"/>
        <v>5.8858151854031759E-2</v>
      </c>
      <c r="K995" s="169">
        <v>15990</v>
      </c>
      <c r="L995" s="70">
        <f t="shared" si="606"/>
        <v>18290</v>
      </c>
      <c r="M995" s="70">
        <f>K995+X995</f>
        <v>21980</v>
      </c>
      <c r="N995" s="87">
        <f t="shared" si="611"/>
        <v>25980</v>
      </c>
      <c r="O995" s="36">
        <v>16990</v>
      </c>
      <c r="P995" s="37">
        <f t="shared" si="612"/>
        <v>627.05882352941171</v>
      </c>
      <c r="Q995" s="38">
        <f t="shared" si="613"/>
        <v>2715.2317880794699</v>
      </c>
      <c r="R995" s="38">
        <f t="shared" si="602"/>
        <v>2765.2317880794699</v>
      </c>
      <c r="S995" s="20">
        <v>46.4</v>
      </c>
      <c r="T995" s="67"/>
      <c r="U995" s="67">
        <v>3</v>
      </c>
      <c r="W995" s="23">
        <v>2300</v>
      </c>
      <c r="X995" s="23">
        <v>5990</v>
      </c>
      <c r="Y995" s="23">
        <v>9990</v>
      </c>
      <c r="Z995" s="23">
        <f t="shared" si="589"/>
        <v>2400</v>
      </c>
    </row>
    <row r="996" spans="1:26" x14ac:dyDescent="0.3">
      <c r="A996" s="94">
        <v>43666</v>
      </c>
      <c r="B996" s="51">
        <v>43673</v>
      </c>
      <c r="C996" s="33">
        <f t="shared" ref="C996:C1007" si="614">B996-A996</f>
        <v>7</v>
      </c>
      <c r="D996" s="64" t="s">
        <v>112</v>
      </c>
      <c r="E996" s="40" t="s">
        <v>20</v>
      </c>
      <c r="F996" s="154" t="str">
        <f>HYPERLINK("https://www.ckvt.cz/hotely/chorvatsko/stredni-dalmacie/gradac/hotel-labineca","Hotel LABINECA")</f>
        <v>Hotel LABINECA</v>
      </c>
      <c r="G996" s="40" t="s">
        <v>5</v>
      </c>
      <c r="H996" s="40" t="s">
        <v>137</v>
      </c>
      <c r="I996" s="40" t="s">
        <v>117</v>
      </c>
      <c r="J996" s="99">
        <f t="shared" ref="J996:J1007" si="615">1-(K996/O996)</f>
        <v>0.12507817385866171</v>
      </c>
      <c r="K996" s="210">
        <v>13990</v>
      </c>
      <c r="L996" s="34">
        <f t="shared" ref="L996:L1007" si="616">K996+W996</f>
        <v>16390</v>
      </c>
      <c r="M996" s="34">
        <f t="shared" ref="M996:M1005" si="617">K996+X996</f>
        <v>19980</v>
      </c>
      <c r="N996" s="52">
        <f t="shared" ref="N996:N1005" si="618">K996+Y996</f>
        <v>23980</v>
      </c>
      <c r="O996" s="27">
        <v>15990</v>
      </c>
      <c r="P996" s="37">
        <f t="shared" si="612"/>
        <v>548.62745098039215</v>
      </c>
      <c r="Q996" s="38">
        <f t="shared" si="613"/>
        <v>2375.6155544235012</v>
      </c>
      <c r="R996" s="38">
        <f t="shared" ref="R996:R1007" si="619">(C996+1)*6.25+Q996</f>
        <v>2425.6155544235012</v>
      </c>
      <c r="S996" s="20">
        <v>41.1</v>
      </c>
      <c r="T996" s="65" t="s">
        <v>126</v>
      </c>
      <c r="U996" s="65" t="s">
        <v>126</v>
      </c>
      <c r="W996">
        <v>2400</v>
      </c>
      <c r="X996" s="23">
        <v>5990</v>
      </c>
      <c r="Y996" s="23">
        <v>9990</v>
      </c>
    </row>
    <row r="997" spans="1:26" customFormat="1" hidden="1" x14ac:dyDescent="0.3">
      <c r="A997" s="178">
        <v>43666</v>
      </c>
      <c r="B997" s="171">
        <v>43673</v>
      </c>
      <c r="C997" s="172">
        <f t="shared" si="614"/>
        <v>7</v>
      </c>
      <c r="D997" s="173" t="s">
        <v>112</v>
      </c>
      <c r="E997" s="166" t="s">
        <v>20</v>
      </c>
      <c r="F997" s="167" t="str">
        <f>HYPERLINK("https://www.ckvt.cz/hotely/chorvatsko/stredni-dalmacie/gradac/hotel-labineca","Hotel LABINECA")</f>
        <v>Hotel LABINECA</v>
      </c>
      <c r="G997" s="174" t="s">
        <v>5</v>
      </c>
      <c r="H997" s="174" t="s">
        <v>137</v>
      </c>
      <c r="I997" s="174" t="s">
        <v>33</v>
      </c>
      <c r="J997" s="176">
        <f t="shared" si="615"/>
        <v>0.12507817385866171</v>
      </c>
      <c r="K997" s="212">
        <v>13990</v>
      </c>
      <c r="L997" s="79">
        <f t="shared" si="616"/>
        <v>16390</v>
      </c>
      <c r="M997" s="79">
        <f t="shared" si="617"/>
        <v>19980</v>
      </c>
      <c r="N997" s="88">
        <f t="shared" si="618"/>
        <v>23980</v>
      </c>
      <c r="O997" s="27">
        <v>15990</v>
      </c>
      <c r="P997" s="6">
        <f t="shared" si="612"/>
        <v>548.62745098039215</v>
      </c>
      <c r="Q997" s="7">
        <f t="shared" si="613"/>
        <v>2375.6155544235012</v>
      </c>
      <c r="R997" s="38">
        <f t="shared" si="619"/>
        <v>2425.6155544235012</v>
      </c>
      <c r="S997" s="20">
        <v>25.3</v>
      </c>
      <c r="T997">
        <v>0</v>
      </c>
      <c r="U997" s="8">
        <v>8</v>
      </c>
      <c r="W997">
        <v>2400</v>
      </c>
      <c r="X997" s="23">
        <v>5990</v>
      </c>
      <c r="Y997">
        <v>9990</v>
      </c>
      <c r="Z997" s="23">
        <f t="shared" si="589"/>
        <v>2500</v>
      </c>
    </row>
    <row r="998" spans="1:26" customFormat="1" hidden="1" x14ac:dyDescent="0.3">
      <c r="A998" s="178">
        <v>43666</v>
      </c>
      <c r="B998" s="171">
        <v>43673</v>
      </c>
      <c r="C998" s="172">
        <f t="shared" si="614"/>
        <v>7</v>
      </c>
      <c r="D998" s="173" t="s">
        <v>112</v>
      </c>
      <c r="E998" s="166" t="s">
        <v>20</v>
      </c>
      <c r="F998" s="167" t="str">
        <f>HYPERLINK("https://www.ckvt.cz/hotely/chorvatsko/stredni-dalmacie/gradac/hotel-labineca","Hotel LABINECA")</f>
        <v>Hotel LABINECA</v>
      </c>
      <c r="G998" s="174" t="s">
        <v>5</v>
      </c>
      <c r="H998" s="174" t="s">
        <v>137</v>
      </c>
      <c r="I998" s="174" t="s">
        <v>32</v>
      </c>
      <c r="J998" s="176">
        <f t="shared" si="615"/>
        <v>0.11771630370806352</v>
      </c>
      <c r="K998" s="212">
        <v>14990</v>
      </c>
      <c r="L998" s="79">
        <f t="shared" si="616"/>
        <v>17390</v>
      </c>
      <c r="M998" s="79">
        <f t="shared" si="617"/>
        <v>20980</v>
      </c>
      <c r="N998" s="88">
        <f t="shared" si="618"/>
        <v>24980</v>
      </c>
      <c r="O998" s="27">
        <v>16990</v>
      </c>
      <c r="P998" s="6">
        <f t="shared" si="612"/>
        <v>587.84313725490199</v>
      </c>
      <c r="Q998" s="7">
        <f t="shared" si="613"/>
        <v>2545.4236712514858</v>
      </c>
      <c r="R998" s="38">
        <f t="shared" si="619"/>
        <v>2595.4236712514858</v>
      </c>
      <c r="S998" s="20">
        <v>25.4</v>
      </c>
      <c r="T998">
        <v>0</v>
      </c>
      <c r="U998" s="8">
        <v>3</v>
      </c>
      <c r="W998">
        <v>2400</v>
      </c>
      <c r="X998" s="23">
        <v>5990</v>
      </c>
      <c r="Y998">
        <v>9990</v>
      </c>
      <c r="Z998" s="23">
        <f t="shared" si="589"/>
        <v>2500</v>
      </c>
    </row>
    <row r="999" spans="1:26" x14ac:dyDescent="0.3">
      <c r="A999" s="94">
        <v>43666</v>
      </c>
      <c r="B999" s="51">
        <v>43673</v>
      </c>
      <c r="C999" s="33">
        <f>B999-A999</f>
        <v>7</v>
      </c>
      <c r="D999" s="64" t="s">
        <v>112</v>
      </c>
      <c r="E999" s="40" t="s">
        <v>11</v>
      </c>
      <c r="F999" s="154" t="str">
        <f>HYPERLINK("https://www.ckvt.cz/hotely/chorvatsko/istrie/rabac/hotel-narcis","Hotel NARCIS")</f>
        <v>Hotel NARCIS</v>
      </c>
      <c r="G999" s="40" t="s">
        <v>28</v>
      </c>
      <c r="H999" s="40" t="s">
        <v>136</v>
      </c>
      <c r="I999" s="40" t="s">
        <v>117</v>
      </c>
      <c r="J999" s="99">
        <f>1-(K999/O999)</f>
        <v>0.17152658662092624</v>
      </c>
      <c r="K999" s="210">
        <v>14490</v>
      </c>
      <c r="L999" s="34">
        <f>K999+W999</f>
        <v>16590</v>
      </c>
      <c r="M999" s="47" t="s">
        <v>99</v>
      </c>
      <c r="N999" s="48" t="s">
        <v>99</v>
      </c>
      <c r="O999" s="36">
        <v>17490</v>
      </c>
      <c r="P999" s="37">
        <f>K999/25.5</f>
        <v>568.23529411764707</v>
      </c>
      <c r="Q999" s="38">
        <f>K999/5.889</f>
        <v>2460.5196128374937</v>
      </c>
      <c r="R999" s="38">
        <f>(C999+1)*6.25+Q999</f>
        <v>2510.5196128374937</v>
      </c>
      <c r="S999" s="20">
        <v>48.1</v>
      </c>
      <c r="T999" s="65"/>
      <c r="U999" s="65" t="s">
        <v>126</v>
      </c>
      <c r="W999" s="23">
        <v>2100</v>
      </c>
      <c r="X999" s="23" t="s">
        <v>99</v>
      </c>
      <c r="Y999" s="23" t="s">
        <v>99</v>
      </c>
    </row>
    <row r="1000" spans="1:26" hidden="1" x14ac:dyDescent="0.3">
      <c r="A1000" s="162">
        <v>43666</v>
      </c>
      <c r="B1000" s="163">
        <v>43673</v>
      </c>
      <c r="C1000" s="164">
        <f>B1000-A1000</f>
        <v>7</v>
      </c>
      <c r="D1000" s="165" t="s">
        <v>112</v>
      </c>
      <c r="E1000" s="166" t="s">
        <v>11</v>
      </c>
      <c r="F1000" s="167" t="str">
        <f>HYPERLINK("https://www.ckvt.cz/hotely/chorvatsko/istrie/rabac/hotel-narcis","Hotel NARCIS")</f>
        <v>Hotel NARCIS</v>
      </c>
      <c r="G1000" s="166" t="s">
        <v>28</v>
      </c>
      <c r="H1000" s="166" t="s">
        <v>136</v>
      </c>
      <c r="I1000" s="166" t="s">
        <v>57</v>
      </c>
      <c r="J1000" s="168">
        <f>1-(K1000/O1000)</f>
        <v>0.17152658662092624</v>
      </c>
      <c r="K1000" s="169">
        <v>14490</v>
      </c>
      <c r="L1000" s="70">
        <f>K1000+W1000</f>
        <v>16590</v>
      </c>
      <c r="M1000" s="85" t="s">
        <v>99</v>
      </c>
      <c r="N1000" s="86" t="s">
        <v>99</v>
      </c>
      <c r="O1000" s="36">
        <v>17490</v>
      </c>
      <c r="P1000" s="37">
        <f>K1000/25.5</f>
        <v>568.23529411764707</v>
      </c>
      <c r="Q1000" s="38">
        <f>K1000/5.889</f>
        <v>2460.5196128374937</v>
      </c>
      <c r="R1000" s="38">
        <f>(C1000+1)*6.25+Q1000</f>
        <v>2510.5196128374937</v>
      </c>
      <c r="S1000" s="20">
        <v>48.1</v>
      </c>
      <c r="T1000" s="67"/>
      <c r="U1000" s="67">
        <v>19</v>
      </c>
      <c r="W1000" s="23">
        <v>2100</v>
      </c>
      <c r="X1000" s="23" t="s">
        <v>99</v>
      </c>
      <c r="Y1000" s="23" t="s">
        <v>99</v>
      </c>
      <c r="Z1000" s="23">
        <f t="shared" ref="Z1000:Z1007" si="620">W1000+100</f>
        <v>2200</v>
      </c>
    </row>
    <row r="1001" spans="1:26" x14ac:dyDescent="0.3">
      <c r="A1001" s="156">
        <v>43666</v>
      </c>
      <c r="B1001" s="51">
        <v>43673</v>
      </c>
      <c r="C1001" s="33">
        <f>B1001-A1001</f>
        <v>7</v>
      </c>
      <c r="D1001" s="64" t="s">
        <v>113</v>
      </c>
      <c r="E1001" s="40" t="s">
        <v>27</v>
      </c>
      <c r="F1001" s="154" t="str">
        <f>HYPERLINK("https://www.ckvt.cz/hotely/cerna-hora/budvanska-riviera/budva/pokoje-komplex-slovenska-plaza","Hotel SLOVENSKA PLAŽA")</f>
        <v>Hotel SLOVENSKA PLAŽA</v>
      </c>
      <c r="G1001" s="40" t="s">
        <v>5</v>
      </c>
      <c r="H1001" s="40" t="s">
        <v>137</v>
      </c>
      <c r="I1001" s="40" t="s">
        <v>117</v>
      </c>
      <c r="J1001" s="99">
        <f>1-(K1001/O1001)</f>
        <v>6.4557779212395139E-2</v>
      </c>
      <c r="K1001" s="210">
        <v>14490</v>
      </c>
      <c r="L1001" s="35" t="s">
        <v>99</v>
      </c>
      <c r="M1001" s="34">
        <f>K1001+X1001</f>
        <v>23480</v>
      </c>
      <c r="N1001" s="52">
        <f>K1001+Y1001</f>
        <v>23480</v>
      </c>
      <c r="O1001" s="27">
        <v>15490</v>
      </c>
      <c r="P1001" s="37">
        <f>K1001/25.5</f>
        <v>568.23529411764707</v>
      </c>
      <c r="Q1001" s="38">
        <f>K1001/5.889</f>
        <v>2460.5196128374937</v>
      </c>
      <c r="R1001" s="38">
        <f>(C1001+1)*6.25+Q1001</f>
        <v>2510.5196128374937</v>
      </c>
      <c r="S1001" s="21">
        <v>42.1</v>
      </c>
      <c r="T1001" s="65"/>
      <c r="U1001" s="65" t="s">
        <v>126</v>
      </c>
      <c r="W1001" s="23" t="e">
        <v>#VALUE!</v>
      </c>
      <c r="X1001" s="23">
        <v>8990</v>
      </c>
      <c r="Y1001" s="23">
        <v>8990</v>
      </c>
    </row>
    <row r="1002" spans="1:26" hidden="1" x14ac:dyDescent="0.3">
      <c r="A1002" s="177">
        <v>43666</v>
      </c>
      <c r="B1002" s="163">
        <v>43673</v>
      </c>
      <c r="C1002" s="164">
        <f>B1002-A1002</f>
        <v>7</v>
      </c>
      <c r="D1002" s="165" t="s">
        <v>113</v>
      </c>
      <c r="E1002" s="166" t="s">
        <v>27</v>
      </c>
      <c r="F1002" s="167" t="str">
        <f>HYPERLINK("https://www.ckvt.cz/hotely/cerna-hora/budvanska-riviera/budva/pokoje-komplex-slovenska-plaza","Hotel SLOVENSKA PLAŽA")</f>
        <v>Hotel SLOVENSKA PLAŽA</v>
      </c>
      <c r="G1002" s="166" t="s">
        <v>5</v>
      </c>
      <c r="H1002" s="166" t="s">
        <v>137</v>
      </c>
      <c r="I1002" s="166" t="s">
        <v>31</v>
      </c>
      <c r="J1002" s="168">
        <f>1-(K1002/O1002)</f>
        <v>6.4557779212395139E-2</v>
      </c>
      <c r="K1002" s="169">
        <v>14490</v>
      </c>
      <c r="L1002" s="71" t="s">
        <v>99</v>
      </c>
      <c r="M1002" s="70">
        <f>K1002+X1002</f>
        <v>23480</v>
      </c>
      <c r="N1002" s="87">
        <f>K1002+Y1002</f>
        <v>23480</v>
      </c>
      <c r="O1002" s="27">
        <v>15490</v>
      </c>
      <c r="P1002" s="37">
        <f>K1002/25.5</f>
        <v>568.23529411764707</v>
      </c>
      <c r="Q1002" s="38">
        <f>K1002/5.889</f>
        <v>2460.5196128374937</v>
      </c>
      <c r="R1002" s="38">
        <f>(C1002+1)*6.25+Q1002</f>
        <v>2510.5196128374937</v>
      </c>
      <c r="S1002" s="21">
        <v>42.2</v>
      </c>
      <c r="T1002" s="65"/>
      <c r="U1002" s="65">
        <v>5</v>
      </c>
      <c r="W1002" s="23" t="e">
        <v>#VALUE!</v>
      </c>
      <c r="X1002" s="23">
        <v>8990</v>
      </c>
      <c r="Y1002" s="23">
        <v>8990</v>
      </c>
      <c r="Z1002" s="23" t="e">
        <f t="shared" si="620"/>
        <v>#VALUE!</v>
      </c>
    </row>
    <row r="1003" spans="1:26" x14ac:dyDescent="0.3">
      <c r="A1003" s="94">
        <v>43666</v>
      </c>
      <c r="B1003" s="51">
        <v>43673</v>
      </c>
      <c r="C1003" s="33">
        <f t="shared" si="614"/>
        <v>7</v>
      </c>
      <c r="D1003" s="64" t="s">
        <v>112</v>
      </c>
      <c r="E1003" s="40" t="s">
        <v>20</v>
      </c>
      <c r="F1003" s="154" t="str">
        <f>HYPERLINK("https://www.ckvt.cz/hotely/chorvatsko/stredni-dalmacie/gradac/depandance-labineca","Depandance LABINECA")</f>
        <v>Depandance LABINECA</v>
      </c>
      <c r="G1003" s="40" t="s">
        <v>5</v>
      </c>
      <c r="H1003" s="40" t="s">
        <v>137</v>
      </c>
      <c r="I1003" s="40" t="s">
        <v>117</v>
      </c>
      <c r="J1003" s="99">
        <f t="shared" si="615"/>
        <v>0.10531858873091104</v>
      </c>
      <c r="K1003" s="210">
        <v>16990</v>
      </c>
      <c r="L1003" s="34">
        <f t="shared" si="616"/>
        <v>19390</v>
      </c>
      <c r="M1003" s="34">
        <f t="shared" si="617"/>
        <v>22980</v>
      </c>
      <c r="N1003" s="52">
        <f t="shared" si="618"/>
        <v>26980</v>
      </c>
      <c r="O1003" s="27">
        <v>18990</v>
      </c>
      <c r="P1003" s="37">
        <f t="shared" si="612"/>
        <v>666.27450980392155</v>
      </c>
      <c r="Q1003" s="38">
        <f t="shared" si="613"/>
        <v>2885.0399049074545</v>
      </c>
      <c r="R1003" s="38">
        <f t="shared" si="619"/>
        <v>2935.0399049074545</v>
      </c>
      <c r="S1003" s="20">
        <v>41.1</v>
      </c>
      <c r="T1003" s="65" t="s">
        <v>126</v>
      </c>
      <c r="U1003" s="65" t="s">
        <v>126</v>
      </c>
      <c r="W1003">
        <v>2400</v>
      </c>
      <c r="X1003" s="23">
        <v>5990</v>
      </c>
      <c r="Y1003" s="23">
        <v>9990</v>
      </c>
    </row>
    <row r="1004" spans="1:26" customFormat="1" hidden="1" x14ac:dyDescent="0.3">
      <c r="A1004" s="178">
        <v>43666</v>
      </c>
      <c r="B1004" s="171">
        <v>43673</v>
      </c>
      <c r="C1004" s="172">
        <f t="shared" si="614"/>
        <v>7</v>
      </c>
      <c r="D1004" s="173" t="s">
        <v>112</v>
      </c>
      <c r="E1004" s="166" t="s">
        <v>20</v>
      </c>
      <c r="F1004" s="167" t="str">
        <f>HYPERLINK("https://www.ckvt.cz/hotely/chorvatsko/stredni-dalmacie/gradac/depandance-labineca","Depandance LABINECA")</f>
        <v>Depandance LABINECA</v>
      </c>
      <c r="G1004" s="174" t="s">
        <v>5</v>
      </c>
      <c r="H1004" s="174" t="s">
        <v>137</v>
      </c>
      <c r="I1004" s="174" t="s">
        <v>74</v>
      </c>
      <c r="J1004" s="176">
        <f t="shared" si="615"/>
        <v>0.10531858873091104</v>
      </c>
      <c r="K1004" s="212">
        <v>16990</v>
      </c>
      <c r="L1004" s="79">
        <f t="shared" si="616"/>
        <v>19390</v>
      </c>
      <c r="M1004" s="79">
        <f t="shared" si="617"/>
        <v>22980</v>
      </c>
      <c r="N1004" s="88">
        <f t="shared" si="618"/>
        <v>26980</v>
      </c>
      <c r="O1004" s="27">
        <v>18990</v>
      </c>
      <c r="P1004" s="6">
        <f t="shared" si="612"/>
        <v>666.27450980392155</v>
      </c>
      <c r="Q1004" s="7">
        <f t="shared" si="613"/>
        <v>2885.0399049074545</v>
      </c>
      <c r="R1004" s="38">
        <f t="shared" si="619"/>
        <v>2935.0399049074545</v>
      </c>
      <c r="S1004" s="20">
        <v>25.3</v>
      </c>
      <c r="T1004">
        <v>0</v>
      </c>
      <c r="U1004" s="8">
        <v>2</v>
      </c>
      <c r="W1004">
        <v>2400</v>
      </c>
      <c r="X1004" s="23">
        <v>5990</v>
      </c>
      <c r="Y1004">
        <v>9990</v>
      </c>
      <c r="Z1004" s="23">
        <f t="shared" si="620"/>
        <v>2500</v>
      </c>
    </row>
    <row r="1005" spans="1:26" customFormat="1" hidden="1" x14ac:dyDescent="0.3">
      <c r="A1005" s="178">
        <v>43666</v>
      </c>
      <c r="B1005" s="171">
        <v>43673</v>
      </c>
      <c r="C1005" s="172">
        <f t="shared" si="614"/>
        <v>7</v>
      </c>
      <c r="D1005" s="173" t="s">
        <v>112</v>
      </c>
      <c r="E1005" s="166" t="s">
        <v>20</v>
      </c>
      <c r="F1005" s="167" t="str">
        <f>HYPERLINK("https://www.ckvt.cz/hotely/chorvatsko/stredni-dalmacie/gradac/depandance-labineca","Depandance LABINECA")</f>
        <v>Depandance LABINECA</v>
      </c>
      <c r="G1005" s="174" t="s">
        <v>5</v>
      </c>
      <c r="H1005" s="174" t="s">
        <v>137</v>
      </c>
      <c r="I1005" s="174" t="s">
        <v>42</v>
      </c>
      <c r="J1005" s="176">
        <f t="shared" si="615"/>
        <v>0.10005002501250626</v>
      </c>
      <c r="K1005" s="212">
        <v>17990</v>
      </c>
      <c r="L1005" s="79">
        <f t="shared" si="616"/>
        <v>20390</v>
      </c>
      <c r="M1005" s="79">
        <f t="shared" si="617"/>
        <v>23980</v>
      </c>
      <c r="N1005" s="88">
        <f t="shared" si="618"/>
        <v>27980</v>
      </c>
      <c r="O1005" s="27">
        <v>19990</v>
      </c>
      <c r="P1005" s="6">
        <f t="shared" si="612"/>
        <v>705.49019607843138</v>
      </c>
      <c r="Q1005" s="7">
        <f t="shared" si="613"/>
        <v>3054.848021735439</v>
      </c>
      <c r="R1005" s="38">
        <f t="shared" si="619"/>
        <v>3104.848021735439</v>
      </c>
      <c r="S1005" s="20">
        <v>25.4</v>
      </c>
      <c r="T1005">
        <v>0</v>
      </c>
      <c r="U1005" s="8">
        <v>3</v>
      </c>
      <c r="W1005">
        <v>2400</v>
      </c>
      <c r="X1005" s="23">
        <v>5990</v>
      </c>
      <c r="Y1005">
        <v>9990</v>
      </c>
      <c r="Z1005" s="23">
        <f t="shared" si="620"/>
        <v>2500</v>
      </c>
    </row>
    <row r="1006" spans="1:26" ht="15" thickBot="1" x14ac:dyDescent="0.35">
      <c r="A1006" s="94">
        <v>43666</v>
      </c>
      <c r="B1006" s="51">
        <v>43673</v>
      </c>
      <c r="C1006" s="33">
        <f t="shared" si="614"/>
        <v>7</v>
      </c>
      <c r="D1006" s="64" t="s">
        <v>112</v>
      </c>
      <c r="E1006" s="40" t="s">
        <v>11</v>
      </c>
      <c r="F1006" s="154" t="str">
        <f>HYPERLINK("https://www.ckvt.cz/hotely/chorvatsko/istrie/rabac/hotel-narcis","Hotel NARCIS")</f>
        <v>Hotel NARCIS</v>
      </c>
      <c r="G1006" s="40" t="s">
        <v>28</v>
      </c>
      <c r="H1006" s="40" t="s">
        <v>137</v>
      </c>
      <c r="I1006" s="40" t="s">
        <v>117</v>
      </c>
      <c r="J1006" s="99">
        <f t="shared" si="615"/>
        <v>0.16286644951140061</v>
      </c>
      <c r="K1006" s="210">
        <v>17990</v>
      </c>
      <c r="L1006" s="34">
        <f t="shared" si="616"/>
        <v>20090</v>
      </c>
      <c r="M1006" s="47" t="s">
        <v>99</v>
      </c>
      <c r="N1006" s="48" t="s">
        <v>99</v>
      </c>
      <c r="O1006" s="36">
        <v>21490</v>
      </c>
      <c r="P1006" s="37">
        <f t="shared" si="612"/>
        <v>705.49019607843138</v>
      </c>
      <c r="Q1006" s="38">
        <f t="shared" si="613"/>
        <v>3054.848021735439</v>
      </c>
      <c r="R1006" s="38">
        <f t="shared" si="619"/>
        <v>3104.848021735439</v>
      </c>
      <c r="S1006" s="20">
        <v>48.2</v>
      </c>
      <c r="T1006" s="65"/>
      <c r="U1006" s="65" t="s">
        <v>126</v>
      </c>
      <c r="W1006" s="23">
        <v>2100</v>
      </c>
      <c r="X1006" s="23" t="s">
        <v>99</v>
      </c>
      <c r="Y1006" s="23" t="s">
        <v>99</v>
      </c>
    </row>
    <row r="1007" spans="1:26" ht="15" hidden="1" thickBot="1" x14ac:dyDescent="0.35">
      <c r="A1007" s="180">
        <v>43666</v>
      </c>
      <c r="B1007" s="181">
        <v>43673</v>
      </c>
      <c r="C1007" s="182">
        <f t="shared" si="614"/>
        <v>7</v>
      </c>
      <c r="D1007" s="183" t="s">
        <v>112</v>
      </c>
      <c r="E1007" s="184" t="s">
        <v>11</v>
      </c>
      <c r="F1007" s="185" t="str">
        <f>HYPERLINK("https://www.ckvt.cz/hotely/chorvatsko/istrie/rabac/hotel-narcis","Hotel NARCIS")</f>
        <v>Hotel NARCIS</v>
      </c>
      <c r="G1007" s="184" t="s">
        <v>28</v>
      </c>
      <c r="H1007" s="184" t="s">
        <v>137</v>
      </c>
      <c r="I1007" s="184" t="s">
        <v>57</v>
      </c>
      <c r="J1007" s="186">
        <f t="shared" si="615"/>
        <v>0.16286644951140061</v>
      </c>
      <c r="K1007" s="218">
        <v>17990</v>
      </c>
      <c r="L1007" s="147">
        <f t="shared" si="616"/>
        <v>20090</v>
      </c>
      <c r="M1007" s="148" t="s">
        <v>99</v>
      </c>
      <c r="N1007" s="149" t="s">
        <v>99</v>
      </c>
      <c r="O1007" s="36">
        <v>21490</v>
      </c>
      <c r="P1007" s="37">
        <f t="shared" si="612"/>
        <v>705.49019607843138</v>
      </c>
      <c r="Q1007" s="38">
        <f t="shared" si="613"/>
        <v>3054.848021735439</v>
      </c>
      <c r="R1007" s="38">
        <f t="shared" si="619"/>
        <v>3104.848021735439</v>
      </c>
      <c r="S1007" s="20">
        <v>48.2</v>
      </c>
      <c r="T1007" s="67"/>
      <c r="U1007" s="67">
        <v>19</v>
      </c>
      <c r="W1007" s="23">
        <v>2100</v>
      </c>
      <c r="X1007" s="23" t="s">
        <v>99</v>
      </c>
      <c r="Y1007" s="23" t="s">
        <v>99</v>
      </c>
      <c r="Z1007" s="23">
        <f t="shared" si="620"/>
        <v>2200</v>
      </c>
    </row>
    <row r="1008" spans="1:26" ht="4.8" customHeight="1" x14ac:dyDescent="0.3">
      <c r="A1008" s="96"/>
      <c r="B1008" s="41"/>
      <c r="C1008" s="42"/>
      <c r="D1008" s="91"/>
      <c r="E1008" s="32"/>
      <c r="F1008" s="43"/>
      <c r="G1008" s="44"/>
      <c r="H1008" s="44"/>
      <c r="I1008" s="44"/>
      <c r="J1008" s="90"/>
      <c r="K1008" s="53"/>
      <c r="L1008" s="45"/>
      <c r="M1008" s="46"/>
      <c r="N1008" s="54"/>
      <c r="P1008" s="37"/>
      <c r="Q1008" s="38"/>
      <c r="R1008" s="38"/>
      <c r="S1008" s="20"/>
      <c r="T1008" s="65"/>
      <c r="U1008" s="65"/>
    </row>
    <row r="1009" spans="1:25" x14ac:dyDescent="0.3">
      <c r="A1009" s="133" t="s">
        <v>118</v>
      </c>
      <c r="B1009" s="97"/>
      <c r="C1009" s="97"/>
      <c r="D1009" s="39"/>
      <c r="E1009" s="134"/>
      <c r="F1009" s="135"/>
      <c r="G1009" s="135"/>
      <c r="H1009" s="97"/>
      <c r="I1009" s="134"/>
      <c r="J1009" s="129"/>
      <c r="K1009" s="97"/>
      <c r="L1009" s="136"/>
      <c r="M1009" s="49"/>
      <c r="N1009" s="50"/>
    </row>
    <row r="1010" spans="1:25" ht="15.6" x14ac:dyDescent="0.3">
      <c r="A1010" s="127" t="s">
        <v>101</v>
      </c>
      <c r="B1010" s="98"/>
      <c r="C1010" s="98"/>
      <c r="D1010" s="39"/>
      <c r="E1010" s="128"/>
      <c r="F1010" s="98"/>
      <c r="G1010" s="98"/>
      <c r="H1010" s="98"/>
      <c r="I1010" s="128"/>
      <c r="J1010" s="129"/>
      <c r="K1010" s="98"/>
      <c r="L1010" s="130"/>
      <c r="M1010" s="131"/>
      <c r="N1010" s="132"/>
    </row>
    <row r="1011" spans="1:25" x14ac:dyDescent="0.3">
      <c r="A1011" s="133" t="s">
        <v>140</v>
      </c>
      <c r="B1011" s="97"/>
      <c r="C1011" s="97"/>
      <c r="D1011" s="39"/>
      <c r="E1011" s="134"/>
      <c r="F1011" s="135"/>
      <c r="G1011" s="135"/>
      <c r="H1011" s="97"/>
      <c r="I1011" s="134"/>
      <c r="J1011" s="129"/>
      <c r="K1011" s="97"/>
      <c r="L1011" s="136"/>
      <c r="M1011" s="49"/>
      <c r="N1011" s="50"/>
    </row>
    <row r="1012" spans="1:25" ht="16.2" thickBot="1" x14ac:dyDescent="0.35">
      <c r="A1012" s="137" t="s">
        <v>102</v>
      </c>
      <c r="B1012" s="138"/>
      <c r="C1012" s="138"/>
      <c r="D1012" s="139"/>
      <c r="E1012" s="140"/>
      <c r="F1012" s="141"/>
      <c r="G1012" s="141"/>
      <c r="H1012" s="142"/>
      <c r="I1012" s="140"/>
      <c r="J1012" s="143"/>
      <c r="K1012" s="142"/>
      <c r="L1012" s="144"/>
      <c r="M1012" s="145"/>
      <c r="N1012" s="146"/>
    </row>
    <row r="1013" spans="1:25" x14ac:dyDescent="0.3">
      <c r="A1013" s="59"/>
      <c r="B1013" s="60"/>
      <c r="C1013" s="61"/>
      <c r="D1013" s="57"/>
      <c r="E1013" s="58"/>
      <c r="F1013" s="58"/>
      <c r="G1013" s="58"/>
      <c r="H1013" s="62"/>
      <c r="I1013" s="62"/>
      <c r="K1013" s="58"/>
      <c r="X1013"/>
      <c r="Y1013"/>
    </row>
    <row r="1014" spans="1:25" x14ac:dyDescent="0.3">
      <c r="A1014" s="59"/>
      <c r="B1014" s="60"/>
      <c r="C1014" s="61"/>
      <c r="D1014" s="57"/>
      <c r="E1014" s="58"/>
      <c r="F1014" s="58"/>
      <c r="G1014" s="58"/>
      <c r="H1014" s="62"/>
      <c r="I1014" s="62"/>
      <c r="K1014" s="58"/>
    </row>
    <row r="1015" spans="1:25" x14ac:dyDescent="0.3">
      <c r="A1015" s="59"/>
      <c r="B1015" s="60"/>
      <c r="C1015" s="61"/>
      <c r="D1015" s="57"/>
      <c r="E1015" s="58"/>
      <c r="F1015" s="58"/>
      <c r="G1015" s="58"/>
      <c r="H1015" s="62"/>
      <c r="I1015" s="62"/>
      <c r="K1015" s="58"/>
    </row>
    <row r="1016" spans="1:25" x14ac:dyDescent="0.3">
      <c r="A1016" s="59"/>
      <c r="B1016" s="60"/>
      <c r="C1016" s="61"/>
      <c r="D1016" s="57"/>
      <c r="E1016" s="58"/>
      <c r="F1016" s="58"/>
      <c r="G1016" s="58"/>
      <c r="H1016" s="62"/>
      <c r="I1016" s="62"/>
      <c r="K1016" s="58"/>
    </row>
    <row r="1017" spans="1:25" x14ac:dyDescent="0.3">
      <c r="A1017" s="59"/>
      <c r="B1017" s="60"/>
      <c r="C1017" s="61"/>
      <c r="D1017" s="57"/>
      <c r="E1017" s="58"/>
      <c r="F1017" s="58"/>
      <c r="G1017" s="58"/>
      <c r="H1017" s="62"/>
      <c r="I1017" s="62"/>
      <c r="K1017" s="58"/>
    </row>
    <row r="1018" spans="1:25" x14ac:dyDescent="0.3">
      <c r="A1018" s="59"/>
      <c r="B1018" s="60"/>
      <c r="C1018" s="61"/>
      <c r="D1018" s="57"/>
      <c r="E1018" s="58"/>
      <c r="F1018" s="58"/>
      <c r="G1018" s="58"/>
      <c r="H1018" s="207"/>
      <c r="I1018" s="62"/>
      <c r="K1018" s="58"/>
    </row>
    <row r="1019" spans="1:25" x14ac:dyDescent="0.3">
      <c r="A1019" s="59"/>
      <c r="B1019" s="60"/>
      <c r="C1019" s="61"/>
      <c r="D1019" s="57"/>
      <c r="E1019" s="58"/>
      <c r="F1019" s="58"/>
      <c r="G1019" s="58"/>
      <c r="H1019" s="62"/>
      <c r="I1019" s="62"/>
      <c r="K1019" s="58"/>
    </row>
    <row r="1020" spans="1:25" x14ac:dyDescent="0.3">
      <c r="A1020" s="59"/>
      <c r="B1020" s="60"/>
      <c r="C1020" s="61"/>
      <c r="D1020" s="57"/>
      <c r="E1020" s="58"/>
      <c r="F1020" s="58"/>
      <c r="G1020" s="58"/>
      <c r="H1020" s="62"/>
      <c r="I1020" s="62"/>
      <c r="K1020" s="58"/>
    </row>
    <row r="1021" spans="1:25" x14ac:dyDescent="0.3">
      <c r="A1021" s="59"/>
      <c r="B1021" s="60"/>
      <c r="C1021" s="61"/>
      <c r="D1021" s="57"/>
      <c r="E1021" s="58"/>
      <c r="F1021" s="58"/>
      <c r="G1021" s="58"/>
      <c r="H1021" s="62"/>
      <c r="I1021" s="62"/>
      <c r="K1021" s="58"/>
    </row>
    <row r="1022" spans="1:25" x14ac:dyDescent="0.3">
      <c r="A1022" s="59"/>
      <c r="B1022" s="60"/>
      <c r="C1022" s="61"/>
      <c r="D1022" s="57"/>
      <c r="E1022" s="58"/>
      <c r="F1022" s="58"/>
      <c r="G1022" s="58"/>
      <c r="H1022" s="62"/>
      <c r="I1022" s="62"/>
      <c r="K1022" s="63"/>
    </row>
    <row r="1023" spans="1:25" x14ac:dyDescent="0.3">
      <c r="A1023" s="59"/>
      <c r="B1023" s="60"/>
      <c r="C1023" s="61"/>
      <c r="D1023" s="57"/>
      <c r="E1023" s="58"/>
      <c r="F1023" s="58"/>
      <c r="G1023" s="58"/>
      <c r="H1023" s="62"/>
      <c r="I1023" s="62"/>
      <c r="K1023" s="63"/>
    </row>
    <row r="1024" spans="1:25" x14ac:dyDescent="0.3">
      <c r="A1024" s="59"/>
      <c r="B1024" s="60"/>
      <c r="C1024" s="61"/>
      <c r="D1024" s="57"/>
      <c r="E1024" s="58"/>
      <c r="F1024" s="58"/>
      <c r="G1024" s="58"/>
      <c r="H1024" s="62"/>
      <c r="I1024" s="62"/>
      <c r="K1024" s="63"/>
    </row>
    <row r="1025" spans="1:11" x14ac:dyDescent="0.3">
      <c r="A1025" s="59"/>
      <c r="B1025" s="60"/>
      <c r="C1025" s="61"/>
      <c r="D1025" s="57"/>
      <c r="E1025" s="58"/>
      <c r="F1025" s="58"/>
      <c r="G1025" s="58"/>
      <c r="H1025" s="62"/>
      <c r="I1025" s="62"/>
      <c r="K1025" s="63"/>
    </row>
    <row r="1026" spans="1:11" x14ac:dyDescent="0.3">
      <c r="A1026" s="59"/>
      <c r="B1026" s="60"/>
      <c r="C1026" s="61"/>
      <c r="D1026" s="57"/>
      <c r="E1026" s="58"/>
      <c r="F1026" s="58"/>
      <c r="G1026" s="58"/>
      <c r="H1026" s="62"/>
      <c r="I1026" s="62"/>
      <c r="K1026" s="63"/>
    </row>
    <row r="1027" spans="1:11" x14ac:dyDescent="0.3">
      <c r="A1027" s="59"/>
      <c r="B1027" s="60"/>
      <c r="C1027" s="61"/>
      <c r="D1027" s="57"/>
      <c r="E1027" s="58"/>
      <c r="F1027" s="58"/>
      <c r="G1027" s="58"/>
      <c r="H1027" s="62"/>
      <c r="I1027" s="62"/>
      <c r="K1027" s="63"/>
    </row>
    <row r="1028" spans="1:11" x14ac:dyDescent="0.3">
      <c r="A1028" s="59"/>
      <c r="B1028" s="60"/>
      <c r="C1028" s="61"/>
      <c r="D1028" s="57"/>
      <c r="E1028" s="58"/>
      <c r="F1028" s="58"/>
      <c r="G1028" s="58"/>
      <c r="H1028" s="62"/>
      <c r="I1028" s="62"/>
      <c r="K1028" s="63"/>
    </row>
    <row r="1029" spans="1:11" x14ac:dyDescent="0.3">
      <c r="A1029" s="59"/>
      <c r="B1029" s="60"/>
      <c r="C1029" s="61"/>
      <c r="D1029" s="57"/>
      <c r="E1029" s="58"/>
      <c r="F1029" s="58"/>
      <c r="G1029" s="58"/>
      <c r="H1029" s="62"/>
      <c r="I1029" s="62"/>
      <c r="K1029" s="63"/>
    </row>
    <row r="1030" spans="1:11" x14ac:dyDescent="0.3">
      <c r="A1030" s="59"/>
      <c r="B1030" s="60"/>
      <c r="C1030" s="61"/>
      <c r="D1030" s="57"/>
      <c r="E1030" s="58"/>
      <c r="F1030" s="58"/>
      <c r="G1030" s="58"/>
      <c r="H1030" s="62"/>
      <c r="I1030" s="62"/>
      <c r="K1030" s="63"/>
    </row>
    <row r="1031" spans="1:11" x14ac:dyDescent="0.3">
      <c r="A1031" s="59"/>
      <c r="B1031" s="60"/>
      <c r="C1031" s="61"/>
      <c r="D1031" s="57"/>
      <c r="E1031" s="58"/>
      <c r="F1031" s="58"/>
      <c r="G1031" s="58"/>
      <c r="H1031" s="62"/>
      <c r="I1031" s="62"/>
      <c r="K1031" s="58"/>
    </row>
    <row r="1032" spans="1:11" x14ac:dyDescent="0.3">
      <c r="A1032" s="59"/>
      <c r="B1032" s="60"/>
      <c r="C1032" s="61"/>
      <c r="D1032" s="57"/>
      <c r="E1032" s="58"/>
      <c r="F1032" s="58"/>
      <c r="G1032" s="58"/>
      <c r="H1032" s="62"/>
      <c r="I1032" s="62"/>
      <c r="K1032" s="63"/>
    </row>
    <row r="1033" spans="1:11" x14ac:dyDescent="0.3">
      <c r="A1033" s="59"/>
      <c r="B1033" s="60"/>
      <c r="C1033" s="61"/>
      <c r="D1033" s="57"/>
      <c r="E1033" s="58"/>
      <c r="F1033" s="58"/>
      <c r="G1033" s="58"/>
      <c r="H1033" s="62"/>
      <c r="I1033" s="62"/>
      <c r="K1033" s="63"/>
    </row>
    <row r="1034" spans="1:11" x14ac:dyDescent="0.3">
      <c r="A1034" s="59"/>
      <c r="B1034" s="60"/>
      <c r="C1034" s="61"/>
      <c r="D1034" s="57"/>
      <c r="E1034" s="58"/>
      <c r="F1034" s="58"/>
      <c r="G1034" s="58"/>
      <c r="H1034" s="62"/>
      <c r="I1034" s="62"/>
      <c r="K1034" s="58"/>
    </row>
    <row r="1035" spans="1:11" x14ac:dyDescent="0.3">
      <c r="A1035" s="59"/>
      <c r="B1035" s="60"/>
      <c r="C1035" s="61"/>
      <c r="D1035" s="57"/>
      <c r="E1035" s="58"/>
      <c r="F1035" s="58"/>
      <c r="G1035" s="58"/>
      <c r="H1035" s="62"/>
      <c r="I1035" s="62"/>
      <c r="K1035" s="63"/>
    </row>
    <row r="1036" spans="1:11" x14ac:dyDescent="0.3">
      <c r="A1036" s="59"/>
      <c r="B1036" s="60"/>
      <c r="C1036" s="61"/>
      <c r="D1036" s="57"/>
      <c r="E1036" s="58"/>
      <c r="F1036" s="58"/>
      <c r="G1036" s="58"/>
      <c r="H1036" s="62"/>
      <c r="I1036" s="62"/>
      <c r="K1036" s="63"/>
    </row>
    <row r="1037" spans="1:11" x14ac:dyDescent="0.3">
      <c r="A1037" s="59"/>
      <c r="B1037" s="60"/>
      <c r="C1037" s="61"/>
      <c r="D1037" s="57"/>
      <c r="E1037" s="58"/>
      <c r="F1037" s="58"/>
      <c r="G1037" s="58"/>
      <c r="H1037" s="62"/>
      <c r="I1037" s="62"/>
      <c r="K1037" s="63"/>
    </row>
    <row r="1038" spans="1:11" x14ac:dyDescent="0.3">
      <c r="A1038" s="59"/>
      <c r="B1038" s="60"/>
      <c r="C1038" s="61"/>
      <c r="D1038" s="57"/>
      <c r="E1038" s="58"/>
      <c r="F1038" s="58"/>
      <c r="G1038" s="58"/>
      <c r="H1038" s="62"/>
      <c r="I1038" s="62"/>
      <c r="K1038" s="63"/>
    </row>
    <row r="1039" spans="1:11" x14ac:dyDescent="0.3">
      <c r="A1039" s="59"/>
      <c r="B1039" s="60"/>
      <c r="C1039" s="61"/>
      <c r="D1039" s="57"/>
      <c r="E1039" s="58"/>
      <c r="F1039" s="58"/>
      <c r="G1039" s="58"/>
      <c r="H1039" s="62"/>
      <c r="I1039" s="62"/>
      <c r="K1039" s="63"/>
    </row>
    <row r="1040" spans="1:11" x14ac:dyDescent="0.3">
      <c r="A1040" s="59"/>
      <c r="B1040" s="60"/>
      <c r="C1040" s="61"/>
      <c r="D1040" s="57"/>
      <c r="E1040" s="58"/>
      <c r="F1040" s="58"/>
      <c r="G1040" s="58"/>
      <c r="H1040" s="62"/>
      <c r="I1040" s="62"/>
      <c r="K1040" s="63"/>
    </row>
    <row r="1041" spans="1:11" x14ac:dyDescent="0.3">
      <c r="A1041" s="59"/>
      <c r="B1041" s="60"/>
      <c r="C1041" s="61"/>
      <c r="D1041" s="57"/>
      <c r="E1041" s="58"/>
      <c r="F1041" s="58"/>
      <c r="G1041" s="58"/>
      <c r="H1041" s="62"/>
      <c r="I1041" s="62"/>
      <c r="K1041" s="63"/>
    </row>
    <row r="1042" spans="1:11" x14ac:dyDescent="0.3">
      <c r="A1042" s="59"/>
      <c r="B1042" s="60"/>
      <c r="C1042" s="61"/>
      <c r="D1042" s="57"/>
      <c r="E1042" s="58"/>
      <c r="F1042" s="58"/>
      <c r="G1042" s="58"/>
      <c r="H1042" s="62"/>
      <c r="I1042" s="62"/>
      <c r="K1042" s="63"/>
    </row>
    <row r="1043" spans="1:11" x14ac:dyDescent="0.3">
      <c r="A1043" s="59"/>
      <c r="B1043" s="60"/>
      <c r="C1043" s="61"/>
      <c r="D1043" s="57"/>
      <c r="E1043" s="58"/>
      <c r="F1043" s="58"/>
      <c r="G1043" s="58"/>
      <c r="H1043" s="62"/>
      <c r="I1043" s="62"/>
      <c r="K1043" s="58"/>
    </row>
    <row r="1044" spans="1:11" x14ac:dyDescent="0.3">
      <c r="A1044" s="59"/>
      <c r="B1044" s="60"/>
      <c r="C1044" s="61"/>
      <c r="D1044" s="57"/>
      <c r="E1044" s="58"/>
      <c r="F1044" s="58"/>
      <c r="G1044" s="58"/>
      <c r="H1044" s="62"/>
      <c r="I1044" s="62"/>
      <c r="K1044" s="63"/>
    </row>
    <row r="1045" spans="1:11" x14ac:dyDescent="0.3">
      <c r="A1045" s="59"/>
      <c r="B1045" s="60"/>
      <c r="C1045" s="61"/>
      <c r="D1045" s="57"/>
      <c r="E1045" s="58"/>
      <c r="F1045" s="58"/>
      <c r="G1045" s="58"/>
      <c r="H1045" s="62"/>
      <c r="I1045" s="62"/>
      <c r="K1045" s="63"/>
    </row>
    <row r="1046" spans="1:11" x14ac:dyDescent="0.3">
      <c r="A1046" s="59"/>
      <c r="B1046" s="60"/>
      <c r="C1046" s="61"/>
      <c r="D1046" s="57"/>
      <c r="E1046" s="58"/>
      <c r="F1046" s="58"/>
      <c r="G1046" s="58"/>
      <c r="H1046" s="62"/>
      <c r="I1046" s="62"/>
      <c r="K1046" s="63"/>
    </row>
    <row r="1047" spans="1:11" x14ac:dyDescent="0.3">
      <c r="A1047" s="59"/>
      <c r="B1047" s="60"/>
      <c r="C1047" s="61"/>
      <c r="D1047" s="57"/>
      <c r="E1047" s="58"/>
      <c r="F1047" s="58"/>
      <c r="G1047" s="58"/>
      <c r="H1047" s="62"/>
      <c r="I1047" s="62"/>
      <c r="K1047" s="63"/>
    </row>
    <row r="1048" spans="1:11" x14ac:dyDescent="0.3">
      <c r="A1048" s="59"/>
      <c r="B1048" s="60"/>
      <c r="C1048" s="61"/>
      <c r="D1048" s="57"/>
      <c r="E1048" s="58"/>
      <c r="F1048" s="58"/>
      <c r="G1048" s="58"/>
      <c r="H1048" s="62"/>
      <c r="I1048" s="62"/>
      <c r="K1048" s="58"/>
    </row>
    <row r="1049" spans="1:11" x14ac:dyDescent="0.3">
      <c r="A1049" s="59"/>
      <c r="B1049" s="60"/>
      <c r="C1049" s="61"/>
      <c r="D1049" s="57"/>
      <c r="E1049" s="58"/>
      <c r="F1049" s="58"/>
      <c r="G1049" s="58"/>
      <c r="H1049" s="62"/>
      <c r="I1049" s="62"/>
      <c r="K1049" s="58"/>
    </row>
    <row r="1050" spans="1:11" x14ac:dyDescent="0.3">
      <c r="A1050" s="59"/>
      <c r="B1050" s="60"/>
      <c r="C1050" s="61"/>
      <c r="D1050" s="57"/>
      <c r="E1050" s="58"/>
      <c r="F1050" s="58"/>
      <c r="G1050" s="58"/>
      <c r="H1050" s="62"/>
      <c r="I1050" s="62"/>
      <c r="K1050" s="63"/>
    </row>
    <row r="1051" spans="1:11" x14ac:dyDescent="0.3">
      <c r="A1051" s="59"/>
      <c r="B1051" s="60"/>
      <c r="C1051" s="61"/>
      <c r="D1051" s="57"/>
      <c r="E1051" s="58"/>
      <c r="F1051" s="58"/>
      <c r="G1051" s="58"/>
      <c r="H1051" s="62"/>
      <c r="I1051" s="62"/>
      <c r="K1051" s="63"/>
    </row>
    <row r="1052" spans="1:11" x14ac:dyDescent="0.3">
      <c r="A1052" s="59"/>
      <c r="B1052" s="60"/>
      <c r="C1052" s="61"/>
      <c r="D1052" s="57"/>
      <c r="E1052" s="58"/>
      <c r="F1052" s="58"/>
      <c r="G1052" s="58"/>
      <c r="H1052" s="62"/>
      <c r="I1052" s="62"/>
      <c r="K1052" s="63"/>
    </row>
    <row r="1053" spans="1:11" x14ac:dyDescent="0.3">
      <c r="A1053" s="59"/>
      <c r="B1053" s="60"/>
      <c r="C1053" s="61"/>
      <c r="D1053" s="57"/>
      <c r="E1053" s="58"/>
      <c r="F1053" s="58"/>
      <c r="G1053" s="58"/>
      <c r="H1053" s="62"/>
      <c r="I1053" s="62"/>
      <c r="K1053" s="58"/>
    </row>
    <row r="1054" spans="1:11" x14ac:dyDescent="0.3">
      <c r="A1054" s="59"/>
      <c r="B1054" s="60"/>
      <c r="C1054" s="61"/>
      <c r="D1054" s="57"/>
      <c r="E1054" s="58"/>
      <c r="F1054" s="58"/>
      <c r="G1054" s="58"/>
      <c r="H1054" s="62"/>
      <c r="I1054" s="62"/>
      <c r="K1054" s="63"/>
    </row>
    <row r="1055" spans="1:11" x14ac:dyDescent="0.3">
      <c r="A1055" s="59"/>
      <c r="B1055" s="60"/>
      <c r="C1055" s="61"/>
      <c r="D1055" s="57"/>
      <c r="E1055" s="58"/>
      <c r="F1055" s="58"/>
      <c r="G1055" s="58"/>
      <c r="H1055" s="62"/>
      <c r="I1055" s="62"/>
      <c r="K1055" s="58"/>
    </row>
    <row r="1056" spans="1:11" x14ac:dyDescent="0.3">
      <c r="A1056" s="59"/>
      <c r="B1056" s="60"/>
      <c r="C1056" s="61"/>
      <c r="D1056" s="57"/>
      <c r="E1056" s="58"/>
      <c r="F1056" s="58"/>
      <c r="G1056" s="58"/>
      <c r="H1056" s="62"/>
      <c r="I1056" s="62"/>
      <c r="K1056" s="63"/>
    </row>
    <row r="1057" spans="1:11" x14ac:dyDescent="0.3">
      <c r="A1057" s="59"/>
      <c r="B1057" s="60"/>
      <c r="C1057" s="61"/>
      <c r="D1057" s="57"/>
      <c r="E1057" s="58"/>
      <c r="F1057" s="58"/>
      <c r="G1057" s="58"/>
      <c r="H1057" s="62"/>
      <c r="I1057" s="62"/>
      <c r="K1057" s="63"/>
    </row>
    <row r="1058" spans="1:11" x14ac:dyDescent="0.3">
      <c r="A1058" s="59"/>
      <c r="B1058" s="60"/>
      <c r="C1058" s="61"/>
      <c r="D1058" s="57"/>
      <c r="E1058" s="58"/>
      <c r="F1058" s="58"/>
      <c r="G1058" s="58"/>
      <c r="H1058" s="62"/>
      <c r="I1058" s="62"/>
      <c r="K1058" s="58"/>
    </row>
    <row r="1059" spans="1:11" x14ac:dyDescent="0.3">
      <c r="A1059" s="59"/>
      <c r="B1059" s="60"/>
      <c r="C1059" s="61"/>
      <c r="D1059" s="57"/>
      <c r="E1059" s="58"/>
      <c r="F1059" s="58"/>
      <c r="G1059" s="58"/>
      <c r="H1059" s="62"/>
      <c r="I1059" s="62"/>
      <c r="K1059" s="58"/>
    </row>
    <row r="1060" spans="1:11" x14ac:dyDescent="0.3">
      <c r="A1060" s="59"/>
      <c r="B1060" s="60"/>
      <c r="C1060" s="61"/>
      <c r="D1060" s="57"/>
      <c r="E1060" s="58"/>
      <c r="F1060" s="58"/>
      <c r="G1060" s="58"/>
      <c r="H1060" s="62"/>
      <c r="I1060" s="62"/>
      <c r="K1060" s="63"/>
    </row>
    <row r="1061" spans="1:11" x14ac:dyDescent="0.3">
      <c r="A1061" s="59"/>
      <c r="B1061" s="60"/>
      <c r="C1061" s="61"/>
      <c r="D1061" s="57"/>
      <c r="E1061" s="58"/>
      <c r="F1061" s="58"/>
      <c r="G1061" s="58"/>
      <c r="H1061" s="62"/>
      <c r="I1061" s="62"/>
      <c r="K1061" s="63"/>
    </row>
    <row r="1062" spans="1:11" x14ac:dyDescent="0.3">
      <c r="A1062" s="59"/>
      <c r="B1062" s="60"/>
      <c r="C1062" s="61"/>
      <c r="D1062" s="57"/>
      <c r="E1062" s="58"/>
      <c r="F1062" s="58"/>
      <c r="G1062" s="58"/>
      <c r="H1062" s="62"/>
      <c r="I1062" s="62"/>
      <c r="K1062" s="63"/>
    </row>
    <row r="1063" spans="1:11" x14ac:dyDescent="0.3">
      <c r="A1063" s="59"/>
      <c r="B1063" s="60"/>
      <c r="C1063" s="61"/>
      <c r="D1063" s="57"/>
      <c r="E1063" s="58"/>
      <c r="F1063" s="58"/>
      <c r="G1063" s="58"/>
      <c r="H1063" s="62"/>
      <c r="I1063" s="62"/>
      <c r="K1063" s="58"/>
    </row>
    <row r="1064" spans="1:11" x14ac:dyDescent="0.3">
      <c r="A1064" s="59"/>
      <c r="B1064" s="60"/>
      <c r="C1064" s="61"/>
      <c r="D1064" s="57"/>
      <c r="E1064" s="58"/>
      <c r="F1064" s="58"/>
      <c r="G1064" s="58"/>
      <c r="H1064" s="62"/>
      <c r="I1064" s="62"/>
      <c r="K1064" s="58"/>
    </row>
    <row r="1065" spans="1:11" x14ac:dyDescent="0.3">
      <c r="A1065" s="59"/>
      <c r="B1065" s="60"/>
      <c r="C1065" s="61"/>
      <c r="D1065" s="57"/>
      <c r="E1065" s="58"/>
      <c r="F1065" s="58"/>
      <c r="G1065" s="58"/>
      <c r="H1065" s="62"/>
      <c r="I1065" s="62"/>
      <c r="K1065" s="63"/>
    </row>
    <row r="1066" spans="1:11" x14ac:dyDescent="0.3">
      <c r="A1066" s="59"/>
      <c r="B1066" s="60"/>
      <c r="C1066" s="61"/>
      <c r="D1066" s="57"/>
      <c r="E1066" s="58"/>
      <c r="F1066" s="58"/>
      <c r="G1066" s="58"/>
      <c r="H1066" s="62"/>
      <c r="I1066" s="62"/>
      <c r="K1066" s="63"/>
    </row>
    <row r="1067" spans="1:11" x14ac:dyDescent="0.3">
      <c r="A1067" s="59"/>
      <c r="B1067" s="60"/>
      <c r="C1067" s="61"/>
      <c r="D1067" s="57"/>
      <c r="E1067" s="58"/>
      <c r="F1067" s="58"/>
      <c r="G1067" s="58"/>
      <c r="H1067" s="62"/>
      <c r="I1067" s="62"/>
      <c r="K1067" s="63"/>
    </row>
    <row r="1068" spans="1:11" x14ac:dyDescent="0.3">
      <c r="A1068" s="59"/>
      <c r="B1068" s="60"/>
      <c r="C1068" s="61"/>
      <c r="D1068" s="57"/>
      <c r="E1068" s="58"/>
      <c r="F1068" s="58"/>
      <c r="G1068" s="58"/>
      <c r="H1068" s="62"/>
      <c r="I1068" s="62"/>
      <c r="K1068" s="63"/>
    </row>
    <row r="1069" spans="1:11" x14ac:dyDescent="0.3">
      <c r="A1069" s="59"/>
      <c r="B1069" s="60"/>
      <c r="C1069" s="61"/>
      <c r="D1069" s="57"/>
      <c r="E1069" s="58"/>
      <c r="F1069" s="58"/>
      <c r="G1069" s="58"/>
      <c r="H1069" s="62"/>
      <c r="I1069" s="62"/>
      <c r="K1069" s="63"/>
    </row>
    <row r="1070" spans="1:11" x14ac:dyDescent="0.3">
      <c r="A1070" s="59"/>
      <c r="B1070" s="60"/>
      <c r="C1070" s="61"/>
      <c r="D1070" s="57"/>
      <c r="E1070" s="58"/>
      <c r="F1070" s="58"/>
      <c r="G1070" s="58"/>
      <c r="H1070" s="62"/>
      <c r="I1070" s="62"/>
      <c r="K1070" s="63"/>
    </row>
    <row r="1071" spans="1:11" x14ac:dyDescent="0.3">
      <c r="A1071" s="59"/>
      <c r="B1071" s="60"/>
      <c r="C1071" s="61"/>
      <c r="D1071" s="57"/>
      <c r="E1071" s="58"/>
      <c r="F1071" s="58"/>
      <c r="G1071" s="58"/>
      <c r="H1071" s="62"/>
      <c r="I1071" s="62"/>
      <c r="K1071" s="63"/>
    </row>
    <row r="1072" spans="1:11" x14ac:dyDescent="0.3">
      <c r="A1072" s="59"/>
      <c r="B1072" s="60"/>
      <c r="C1072" s="61"/>
      <c r="D1072" s="57"/>
      <c r="E1072" s="58"/>
      <c r="F1072" s="58"/>
      <c r="G1072" s="58"/>
      <c r="H1072" s="62"/>
      <c r="I1072" s="62"/>
      <c r="K1072" s="63"/>
    </row>
    <row r="1073" spans="1:11" x14ac:dyDescent="0.3">
      <c r="A1073" s="59"/>
      <c r="B1073" s="60"/>
      <c r="C1073" s="61"/>
      <c r="D1073" s="57"/>
      <c r="E1073" s="58"/>
      <c r="F1073" s="58"/>
      <c r="G1073" s="58"/>
      <c r="H1073" s="62"/>
      <c r="I1073" s="62"/>
      <c r="K1073" s="58"/>
    </row>
    <row r="1074" spans="1:11" x14ac:dyDescent="0.3">
      <c r="A1074" s="59"/>
      <c r="B1074" s="60"/>
      <c r="C1074" s="61"/>
      <c r="D1074" s="57"/>
      <c r="E1074" s="58"/>
      <c r="F1074" s="58"/>
      <c r="G1074" s="58"/>
      <c r="H1074" s="62"/>
      <c r="I1074" s="62"/>
      <c r="K1074" s="63"/>
    </row>
    <row r="1075" spans="1:11" x14ac:dyDescent="0.3">
      <c r="A1075" s="59"/>
      <c r="B1075" s="60"/>
      <c r="C1075" s="61"/>
      <c r="D1075" s="57"/>
      <c r="E1075" s="58"/>
      <c r="F1075" s="58"/>
      <c r="G1075" s="58"/>
      <c r="H1075" s="62"/>
      <c r="I1075" s="62"/>
      <c r="K1075" s="63"/>
    </row>
    <row r="1076" spans="1:11" x14ac:dyDescent="0.3">
      <c r="A1076" s="59"/>
      <c r="B1076" s="60"/>
      <c r="C1076" s="61"/>
      <c r="D1076" s="57"/>
      <c r="E1076" s="58"/>
      <c r="F1076" s="58"/>
      <c r="G1076" s="58"/>
      <c r="H1076" s="62"/>
      <c r="I1076" s="62"/>
      <c r="K1076" s="63"/>
    </row>
    <row r="1077" spans="1:11" x14ac:dyDescent="0.3">
      <c r="A1077" s="59"/>
      <c r="B1077" s="60"/>
      <c r="C1077" s="61"/>
      <c r="D1077" s="57"/>
      <c r="E1077" s="58"/>
      <c r="F1077" s="58"/>
      <c r="G1077" s="58"/>
      <c r="H1077" s="62"/>
      <c r="I1077" s="62"/>
      <c r="K1077" s="63"/>
    </row>
    <row r="1078" spans="1:11" x14ac:dyDescent="0.3">
      <c r="A1078" s="59"/>
      <c r="B1078" s="60"/>
      <c r="C1078" s="61"/>
      <c r="D1078" s="57"/>
      <c r="E1078" s="58"/>
      <c r="F1078" s="58"/>
      <c r="G1078" s="58"/>
      <c r="H1078" s="62"/>
      <c r="I1078" s="62"/>
      <c r="K1078" s="63"/>
    </row>
    <row r="1079" spans="1:11" x14ac:dyDescent="0.3">
      <c r="A1079" s="59"/>
      <c r="B1079" s="60"/>
      <c r="C1079" s="61"/>
      <c r="D1079" s="57"/>
      <c r="E1079" s="58"/>
      <c r="F1079" s="58"/>
      <c r="G1079" s="58"/>
      <c r="H1079" s="62"/>
      <c r="I1079" s="62"/>
      <c r="K1079" s="63"/>
    </row>
    <row r="1080" spans="1:11" x14ac:dyDescent="0.3">
      <c r="A1080" s="59"/>
      <c r="B1080" s="60"/>
      <c r="C1080" s="61"/>
      <c r="D1080" s="57"/>
      <c r="E1080" s="58"/>
      <c r="F1080" s="58"/>
      <c r="G1080" s="58"/>
      <c r="H1080" s="62"/>
      <c r="I1080" s="62"/>
      <c r="K1080" s="63"/>
    </row>
    <row r="1081" spans="1:11" x14ac:dyDescent="0.3">
      <c r="A1081" s="59"/>
      <c r="B1081" s="60"/>
      <c r="C1081" s="61"/>
      <c r="D1081" s="57"/>
      <c r="E1081" s="58"/>
      <c r="F1081" s="58"/>
      <c r="G1081" s="58"/>
      <c r="H1081" s="62"/>
      <c r="I1081" s="62"/>
      <c r="K1081" s="58"/>
    </row>
    <row r="1082" spans="1:11" x14ac:dyDescent="0.3">
      <c r="A1082" s="59"/>
      <c r="B1082" s="60"/>
      <c r="C1082" s="61"/>
      <c r="D1082" s="57"/>
      <c r="E1082" s="58"/>
      <c r="F1082" s="58"/>
      <c r="G1082" s="58"/>
      <c r="H1082" s="62"/>
      <c r="I1082" s="62"/>
      <c r="K1082" s="58"/>
    </row>
    <row r="1083" spans="1:11" x14ac:dyDescent="0.3">
      <c r="A1083" s="59"/>
      <c r="B1083" s="60"/>
      <c r="C1083" s="61"/>
      <c r="D1083" s="57"/>
      <c r="E1083" s="58"/>
      <c r="F1083" s="58"/>
      <c r="G1083" s="58"/>
      <c r="H1083" s="62"/>
      <c r="I1083" s="62"/>
      <c r="K1083" s="58"/>
    </row>
    <row r="1084" spans="1:11" x14ac:dyDescent="0.3">
      <c r="A1084" s="59"/>
      <c r="B1084" s="60"/>
      <c r="C1084" s="61"/>
      <c r="D1084" s="57"/>
      <c r="E1084" s="58"/>
      <c r="F1084" s="58"/>
      <c r="G1084" s="58"/>
      <c r="H1084" s="62"/>
      <c r="I1084" s="62"/>
      <c r="K1084" s="58"/>
    </row>
    <row r="1085" spans="1:11" x14ac:dyDescent="0.3">
      <c r="A1085" s="59"/>
      <c r="B1085" s="60"/>
      <c r="C1085" s="61"/>
      <c r="D1085" s="57"/>
      <c r="E1085" s="58"/>
      <c r="F1085" s="58"/>
      <c r="G1085" s="58"/>
      <c r="H1085" s="62"/>
      <c r="I1085" s="62"/>
      <c r="K1085" s="58"/>
    </row>
    <row r="1086" spans="1:11" x14ac:dyDescent="0.3">
      <c r="A1086" s="59"/>
      <c r="B1086" s="60"/>
      <c r="C1086" s="61"/>
      <c r="D1086" s="57"/>
      <c r="E1086" s="58"/>
      <c r="F1086" s="58"/>
      <c r="G1086" s="58"/>
      <c r="H1086" s="62"/>
      <c r="I1086" s="62"/>
      <c r="K1086" s="58"/>
    </row>
    <row r="1087" spans="1:11" x14ac:dyDescent="0.3">
      <c r="A1087" s="59"/>
      <c r="B1087" s="60"/>
      <c r="C1087" s="61"/>
      <c r="D1087" s="57"/>
      <c r="E1087" s="58"/>
      <c r="F1087" s="58"/>
      <c r="G1087" s="58"/>
      <c r="H1087" s="62"/>
      <c r="I1087" s="62"/>
      <c r="K1087" s="58"/>
    </row>
    <row r="1088" spans="1:11" x14ac:dyDescent="0.3">
      <c r="A1088" s="59"/>
      <c r="B1088" s="60"/>
      <c r="C1088" s="61"/>
      <c r="D1088" s="57"/>
      <c r="E1088" s="58"/>
      <c r="F1088" s="58"/>
      <c r="G1088" s="58"/>
      <c r="H1088" s="62"/>
      <c r="I1088" s="62"/>
      <c r="K1088" s="58"/>
    </row>
    <row r="1089" spans="1:11" x14ac:dyDescent="0.3">
      <c r="A1089" s="59"/>
      <c r="B1089" s="60"/>
      <c r="C1089" s="61"/>
      <c r="D1089" s="57"/>
      <c r="E1089" s="58"/>
      <c r="F1089" s="58"/>
      <c r="G1089" s="58"/>
      <c r="H1089" s="62"/>
      <c r="I1089" s="62"/>
      <c r="K1089" s="63"/>
    </row>
    <row r="1090" spans="1:11" x14ac:dyDescent="0.3">
      <c r="A1090" s="59"/>
      <c r="B1090" s="60"/>
      <c r="C1090" s="61"/>
      <c r="D1090" s="57"/>
      <c r="E1090" s="58"/>
      <c r="F1090" s="58"/>
      <c r="G1090" s="58"/>
      <c r="H1090" s="62"/>
      <c r="I1090" s="62"/>
      <c r="K1090" s="63"/>
    </row>
    <row r="1091" spans="1:11" x14ac:dyDescent="0.3">
      <c r="A1091" s="59"/>
      <c r="B1091" s="60"/>
      <c r="C1091" s="61"/>
      <c r="D1091" s="57"/>
      <c r="E1091" s="58"/>
      <c r="F1091" s="58"/>
      <c r="G1091" s="58"/>
      <c r="H1091" s="62"/>
      <c r="I1091" s="62"/>
      <c r="K1091" s="63"/>
    </row>
    <row r="1092" spans="1:11" x14ac:dyDescent="0.3">
      <c r="A1092" s="59"/>
      <c r="B1092" s="60"/>
      <c r="C1092" s="61"/>
      <c r="D1092" s="57"/>
      <c r="E1092" s="58"/>
      <c r="F1092" s="58"/>
      <c r="G1092" s="58"/>
      <c r="H1092" s="62"/>
      <c r="I1092" s="62"/>
      <c r="K1092" s="63"/>
    </row>
    <row r="1093" spans="1:11" x14ac:dyDescent="0.3">
      <c r="A1093" s="59"/>
      <c r="B1093" s="60"/>
      <c r="C1093" s="61"/>
      <c r="D1093" s="57"/>
      <c r="E1093" s="58"/>
      <c r="F1093" s="58"/>
      <c r="G1093" s="58"/>
      <c r="H1093" s="62"/>
      <c r="I1093" s="62"/>
      <c r="K1093" s="63"/>
    </row>
    <row r="1094" spans="1:11" x14ac:dyDescent="0.3">
      <c r="A1094" s="59"/>
      <c r="B1094" s="60"/>
      <c r="C1094" s="61"/>
      <c r="D1094" s="57"/>
      <c r="E1094" s="58"/>
      <c r="F1094" s="58"/>
      <c r="G1094" s="58"/>
      <c r="H1094" s="62"/>
      <c r="I1094" s="62"/>
      <c r="K1094" s="63"/>
    </row>
    <row r="1095" spans="1:11" x14ac:dyDescent="0.3">
      <c r="A1095" s="59"/>
      <c r="B1095" s="60"/>
      <c r="C1095" s="61"/>
      <c r="D1095" s="57"/>
      <c r="E1095" s="58"/>
      <c r="F1095" s="58"/>
      <c r="G1095" s="58"/>
      <c r="H1095" s="62"/>
      <c r="I1095" s="62"/>
      <c r="K1095" s="63"/>
    </row>
    <row r="1096" spans="1:11" x14ac:dyDescent="0.3">
      <c r="A1096" s="59"/>
      <c r="B1096" s="60"/>
      <c r="C1096" s="61"/>
      <c r="D1096" s="57"/>
      <c r="E1096" s="58"/>
      <c r="F1096" s="58"/>
      <c r="G1096" s="58"/>
      <c r="H1096" s="62"/>
      <c r="I1096" s="62"/>
      <c r="K1096" s="63"/>
    </row>
    <row r="1097" spans="1:11" x14ac:dyDescent="0.3">
      <c r="A1097" s="59"/>
      <c r="B1097" s="60"/>
      <c r="C1097" s="61"/>
      <c r="D1097" s="57"/>
      <c r="E1097" s="58"/>
      <c r="F1097" s="58"/>
      <c r="G1097" s="58"/>
      <c r="H1097" s="62"/>
      <c r="I1097" s="62"/>
      <c r="K1097" s="63"/>
    </row>
    <row r="1098" spans="1:11" x14ac:dyDescent="0.3">
      <c r="A1098" s="59"/>
      <c r="B1098" s="60"/>
      <c r="C1098" s="61"/>
      <c r="D1098" s="57"/>
      <c r="E1098" s="58"/>
      <c r="F1098" s="58"/>
      <c r="G1098" s="58"/>
      <c r="H1098" s="62"/>
      <c r="I1098" s="62"/>
      <c r="K1098" s="58"/>
    </row>
    <row r="1099" spans="1:11" x14ac:dyDescent="0.3">
      <c r="A1099" s="59"/>
      <c r="B1099" s="60"/>
      <c r="C1099" s="61"/>
      <c r="D1099" s="57"/>
      <c r="E1099" s="58"/>
      <c r="F1099" s="58"/>
      <c r="G1099" s="58"/>
      <c r="H1099" s="62"/>
      <c r="I1099" s="62"/>
      <c r="K1099" s="58"/>
    </row>
    <row r="1100" spans="1:11" x14ac:dyDescent="0.3">
      <c r="A1100" s="59"/>
      <c r="B1100" s="60"/>
      <c r="C1100" s="61"/>
      <c r="D1100" s="57"/>
      <c r="E1100" s="58"/>
      <c r="F1100" s="58"/>
      <c r="G1100" s="58"/>
      <c r="H1100" s="62"/>
      <c r="I1100" s="62"/>
      <c r="K1100" s="58"/>
    </row>
    <row r="1101" spans="1:11" x14ac:dyDescent="0.3">
      <c r="A1101" s="59"/>
      <c r="B1101" s="60"/>
      <c r="C1101" s="61"/>
      <c r="D1101" s="57"/>
      <c r="E1101" s="58"/>
      <c r="F1101" s="58"/>
      <c r="G1101" s="58"/>
      <c r="H1101" s="62"/>
      <c r="I1101" s="62"/>
      <c r="K1101" s="58"/>
    </row>
    <row r="1102" spans="1:11" x14ac:dyDescent="0.3">
      <c r="A1102" s="59"/>
      <c r="B1102" s="60"/>
      <c r="C1102" s="61"/>
      <c r="D1102" s="57"/>
      <c r="E1102" s="58"/>
      <c r="F1102" s="58"/>
      <c r="G1102" s="58"/>
      <c r="H1102" s="62"/>
      <c r="I1102" s="62"/>
      <c r="K1102" s="58"/>
    </row>
    <row r="1103" spans="1:11" x14ac:dyDescent="0.3">
      <c r="A1103" s="59"/>
      <c r="B1103" s="60"/>
      <c r="C1103" s="61"/>
      <c r="D1103" s="57"/>
      <c r="E1103" s="58"/>
      <c r="F1103" s="58"/>
      <c r="G1103" s="58"/>
      <c r="H1103" s="62"/>
      <c r="I1103" s="62"/>
      <c r="K1103" s="58"/>
    </row>
    <row r="1104" spans="1:11" x14ac:dyDescent="0.3">
      <c r="A1104" s="59"/>
      <c r="B1104" s="60"/>
      <c r="C1104" s="61"/>
      <c r="D1104" s="57"/>
      <c r="E1104" s="58"/>
      <c r="F1104" s="58"/>
      <c r="G1104" s="58"/>
      <c r="H1104" s="62"/>
      <c r="I1104" s="62"/>
      <c r="K1104" s="58"/>
    </row>
    <row r="1105" spans="1:11" x14ac:dyDescent="0.3">
      <c r="A1105" s="59"/>
      <c r="B1105" s="60"/>
      <c r="C1105" s="61"/>
      <c r="D1105" s="57"/>
      <c r="E1105" s="58"/>
      <c r="F1105" s="58"/>
      <c r="G1105" s="58"/>
      <c r="H1105" s="62"/>
      <c r="I1105" s="62"/>
      <c r="K1105" s="58"/>
    </row>
    <row r="1106" spans="1:11" x14ac:dyDescent="0.3">
      <c r="A1106" s="59"/>
      <c r="B1106" s="60"/>
      <c r="C1106" s="61"/>
      <c r="D1106" s="57"/>
      <c r="E1106" s="58"/>
      <c r="F1106" s="58"/>
      <c r="G1106" s="58"/>
      <c r="H1106" s="62"/>
      <c r="I1106" s="62"/>
      <c r="K1106" s="58"/>
    </row>
    <row r="1107" spans="1:11" x14ac:dyDescent="0.3">
      <c r="A1107" s="59"/>
      <c r="B1107" s="60"/>
      <c r="C1107" s="61"/>
      <c r="D1107" s="57"/>
      <c r="E1107" s="58"/>
      <c r="F1107" s="58"/>
      <c r="G1107" s="58"/>
      <c r="H1107" s="62"/>
      <c r="I1107" s="62"/>
      <c r="K1107" s="58"/>
    </row>
    <row r="1108" spans="1:11" x14ac:dyDescent="0.3">
      <c r="A1108" s="59"/>
      <c r="B1108" s="60"/>
      <c r="C1108" s="61"/>
      <c r="D1108" s="57"/>
      <c r="E1108" s="58"/>
      <c r="F1108" s="58"/>
      <c r="G1108" s="58"/>
      <c r="H1108" s="62"/>
      <c r="I1108" s="62"/>
      <c r="K1108" s="63"/>
    </row>
    <row r="1109" spans="1:11" x14ac:dyDescent="0.3">
      <c r="A1109" s="59"/>
      <c r="B1109" s="60"/>
      <c r="C1109" s="61"/>
      <c r="D1109" s="57"/>
      <c r="E1109" s="58"/>
      <c r="F1109" s="58"/>
      <c r="G1109" s="58"/>
      <c r="H1109" s="62"/>
      <c r="I1109" s="62"/>
      <c r="K1109" s="63"/>
    </row>
    <row r="1110" spans="1:11" x14ac:dyDescent="0.3">
      <c r="A1110" s="59"/>
      <c r="B1110" s="60"/>
      <c r="C1110" s="61"/>
      <c r="D1110" s="57"/>
      <c r="E1110" s="58"/>
      <c r="F1110" s="58"/>
      <c r="G1110" s="58"/>
      <c r="H1110" s="62"/>
      <c r="I1110" s="62"/>
      <c r="K1110" s="63"/>
    </row>
    <row r="1111" spans="1:11" x14ac:dyDescent="0.3">
      <c r="A1111" s="59"/>
      <c r="B1111" s="60"/>
      <c r="C1111" s="61"/>
      <c r="D1111" s="57"/>
      <c r="E1111" s="58"/>
      <c r="F1111" s="58"/>
      <c r="G1111" s="58"/>
      <c r="H1111" s="62"/>
      <c r="I1111" s="62"/>
      <c r="K1111" s="63"/>
    </row>
    <row r="1112" spans="1:11" x14ac:dyDescent="0.3">
      <c r="A1112" s="59"/>
      <c r="B1112" s="60"/>
      <c r="C1112" s="61"/>
      <c r="D1112" s="57"/>
      <c r="E1112" s="58"/>
      <c r="F1112" s="58"/>
      <c r="G1112" s="58"/>
      <c r="H1112" s="62"/>
      <c r="I1112" s="62"/>
      <c r="K1112" s="63"/>
    </row>
    <row r="1113" spans="1:11" x14ac:dyDescent="0.3">
      <c r="A1113" s="59"/>
      <c r="B1113" s="60"/>
      <c r="C1113" s="61"/>
      <c r="D1113" s="57"/>
      <c r="E1113" s="58"/>
      <c r="F1113" s="58"/>
      <c r="G1113" s="58"/>
      <c r="H1113" s="62"/>
      <c r="I1113" s="62"/>
      <c r="K1113" s="63"/>
    </row>
    <row r="1114" spans="1:11" x14ac:dyDescent="0.3">
      <c r="A1114" s="59"/>
      <c r="B1114" s="60"/>
      <c r="C1114" s="61"/>
      <c r="D1114" s="57"/>
      <c r="E1114" s="58"/>
      <c r="F1114" s="58"/>
      <c r="G1114" s="58"/>
      <c r="H1114" s="62"/>
      <c r="I1114" s="62"/>
      <c r="K1114" s="63"/>
    </row>
    <row r="1115" spans="1:11" x14ac:dyDescent="0.3">
      <c r="A1115" s="59"/>
      <c r="B1115" s="60"/>
      <c r="C1115" s="61"/>
      <c r="D1115" s="57"/>
      <c r="E1115" s="58"/>
      <c r="F1115" s="58"/>
      <c r="G1115" s="58"/>
      <c r="H1115" s="62"/>
      <c r="I1115" s="62"/>
      <c r="K1115" s="63"/>
    </row>
    <row r="1116" spans="1:11" x14ac:dyDescent="0.3">
      <c r="A1116" s="59"/>
      <c r="B1116" s="60"/>
      <c r="C1116" s="61"/>
      <c r="D1116" s="57"/>
      <c r="E1116" s="58"/>
      <c r="F1116" s="58"/>
      <c r="G1116" s="58"/>
      <c r="H1116" s="62"/>
      <c r="I1116" s="62"/>
      <c r="K1116" s="63"/>
    </row>
    <row r="1117" spans="1:11" x14ac:dyDescent="0.3">
      <c r="A1117" s="59"/>
      <c r="B1117" s="60"/>
      <c r="C1117" s="61"/>
      <c r="D1117" s="57"/>
      <c r="E1117" s="58"/>
      <c r="F1117" s="58"/>
      <c r="G1117" s="58"/>
      <c r="H1117" s="62"/>
      <c r="I1117" s="62"/>
      <c r="K1117" s="63"/>
    </row>
    <row r="1118" spans="1:11" x14ac:dyDescent="0.3">
      <c r="A1118" s="59"/>
      <c r="B1118" s="60"/>
      <c r="C1118" s="61"/>
      <c r="D1118" s="57"/>
      <c r="E1118" s="58"/>
      <c r="F1118" s="58"/>
      <c r="G1118" s="58"/>
      <c r="H1118" s="62"/>
      <c r="I1118" s="62"/>
      <c r="K1118" s="63"/>
    </row>
    <row r="1119" spans="1:11" x14ac:dyDescent="0.3">
      <c r="A1119" s="59"/>
      <c r="B1119" s="60"/>
      <c r="C1119" s="61"/>
      <c r="D1119" s="57"/>
      <c r="E1119" s="58"/>
      <c r="F1119" s="58"/>
      <c r="G1119" s="58"/>
      <c r="H1119" s="62"/>
      <c r="I1119" s="62"/>
      <c r="K1119" s="63"/>
    </row>
    <row r="1120" spans="1:11" x14ac:dyDescent="0.3">
      <c r="A1120" s="59"/>
      <c r="B1120" s="60"/>
      <c r="C1120" s="61"/>
      <c r="D1120" s="57"/>
      <c r="E1120" s="58"/>
      <c r="F1120" s="58"/>
      <c r="G1120" s="58"/>
      <c r="H1120" s="62"/>
      <c r="I1120" s="62"/>
      <c r="K1120" s="58"/>
    </row>
    <row r="1121" spans="1:11" x14ac:dyDescent="0.3">
      <c r="A1121" s="59"/>
      <c r="B1121" s="60"/>
      <c r="C1121" s="61"/>
      <c r="D1121" s="57"/>
      <c r="E1121" s="58"/>
      <c r="F1121" s="58"/>
      <c r="G1121" s="58"/>
      <c r="H1121" s="62"/>
      <c r="I1121" s="62"/>
      <c r="K1121" s="63"/>
    </row>
    <row r="1122" spans="1:11" x14ac:dyDescent="0.3">
      <c r="A1122" s="59"/>
      <c r="B1122" s="60"/>
      <c r="C1122" s="61"/>
      <c r="D1122" s="57"/>
      <c r="E1122" s="58"/>
      <c r="F1122" s="58"/>
      <c r="G1122" s="58"/>
      <c r="H1122" s="62"/>
      <c r="I1122" s="62"/>
      <c r="K1122" s="58"/>
    </row>
    <row r="1123" spans="1:11" x14ac:dyDescent="0.3">
      <c r="A1123" s="59"/>
      <c r="B1123" s="60"/>
      <c r="C1123" s="61"/>
      <c r="D1123" s="57"/>
      <c r="E1123" s="58"/>
      <c r="F1123" s="58"/>
      <c r="G1123" s="58"/>
      <c r="H1123" s="62"/>
      <c r="I1123" s="62"/>
      <c r="K1123" s="63"/>
    </row>
    <row r="1124" spans="1:11" x14ac:dyDescent="0.3">
      <c r="A1124" s="59"/>
      <c r="B1124" s="60"/>
      <c r="C1124" s="61"/>
      <c r="D1124" s="57"/>
      <c r="E1124" s="58"/>
      <c r="F1124" s="58"/>
      <c r="G1124" s="58"/>
      <c r="H1124" s="62"/>
      <c r="I1124" s="62"/>
      <c r="K1124" s="63"/>
    </row>
    <row r="1125" spans="1:11" x14ac:dyDescent="0.3">
      <c r="A1125" s="59"/>
      <c r="B1125" s="60"/>
      <c r="C1125" s="61"/>
      <c r="D1125" s="57"/>
      <c r="E1125" s="58"/>
      <c r="F1125" s="58"/>
      <c r="G1125" s="58"/>
      <c r="H1125" s="62"/>
      <c r="I1125" s="62"/>
      <c r="K1125" s="63"/>
    </row>
    <row r="1126" spans="1:11" x14ac:dyDescent="0.3">
      <c r="A1126" s="59"/>
      <c r="B1126" s="60"/>
      <c r="C1126" s="61"/>
      <c r="D1126" s="57"/>
      <c r="E1126" s="58"/>
      <c r="F1126" s="58"/>
      <c r="G1126" s="58"/>
      <c r="H1126" s="62"/>
      <c r="I1126" s="62"/>
      <c r="K1126" s="58"/>
    </row>
    <row r="1127" spans="1:11" x14ac:dyDescent="0.3">
      <c r="A1127" s="59"/>
      <c r="B1127" s="60"/>
      <c r="C1127" s="61"/>
      <c r="D1127" s="57"/>
      <c r="E1127" s="58"/>
      <c r="F1127" s="58"/>
      <c r="G1127" s="58"/>
      <c r="H1127" s="62"/>
      <c r="I1127" s="62"/>
      <c r="K1127" s="58"/>
    </row>
    <row r="1128" spans="1:11" x14ac:dyDescent="0.3">
      <c r="A1128" s="59"/>
      <c r="B1128" s="60"/>
      <c r="C1128" s="61"/>
      <c r="D1128" s="57"/>
      <c r="E1128" s="58"/>
      <c r="F1128" s="58"/>
      <c r="G1128" s="58"/>
      <c r="H1128" s="62"/>
      <c r="I1128" s="62"/>
      <c r="K1128" s="58"/>
    </row>
    <row r="1129" spans="1:11" x14ac:dyDescent="0.3">
      <c r="A1129" s="59"/>
      <c r="B1129" s="60"/>
      <c r="C1129" s="61"/>
      <c r="D1129" s="57"/>
      <c r="E1129" s="58"/>
      <c r="F1129" s="58"/>
      <c r="G1129" s="58"/>
      <c r="H1129" s="62"/>
      <c r="I1129" s="62"/>
      <c r="K1129" s="58"/>
    </row>
    <row r="1130" spans="1:11" x14ac:dyDescent="0.3">
      <c r="A1130" s="59"/>
      <c r="B1130" s="60"/>
      <c r="C1130" s="61"/>
      <c r="D1130" s="57"/>
      <c r="E1130" s="58"/>
      <c r="F1130" s="58"/>
      <c r="G1130" s="58"/>
      <c r="H1130" s="62"/>
      <c r="I1130" s="62"/>
      <c r="K1130" s="63"/>
    </row>
    <row r="1131" spans="1:11" x14ac:dyDescent="0.3">
      <c r="A1131" s="59"/>
      <c r="B1131" s="60"/>
      <c r="C1131" s="61"/>
      <c r="D1131" s="57"/>
      <c r="E1131" s="58"/>
      <c r="F1131" s="58"/>
      <c r="G1131" s="58"/>
      <c r="H1131" s="62"/>
      <c r="I1131" s="62"/>
      <c r="K1131" s="58"/>
    </row>
    <row r="1132" spans="1:11" x14ac:dyDescent="0.3">
      <c r="A1132" s="59"/>
      <c r="B1132" s="60"/>
      <c r="C1132" s="61"/>
      <c r="D1132" s="57"/>
      <c r="E1132" s="58"/>
      <c r="F1132" s="58"/>
      <c r="G1132" s="58"/>
      <c r="H1132" s="62"/>
      <c r="I1132" s="62"/>
      <c r="K1132" s="63"/>
    </row>
    <row r="1133" spans="1:11" x14ac:dyDescent="0.3">
      <c r="A1133" s="59"/>
      <c r="B1133" s="60"/>
      <c r="C1133" s="61"/>
      <c r="D1133" s="57"/>
      <c r="E1133" s="58"/>
      <c r="F1133" s="58"/>
      <c r="G1133" s="58"/>
      <c r="H1133" s="62"/>
      <c r="I1133" s="62"/>
      <c r="K1133" s="63"/>
    </row>
    <row r="1134" spans="1:11" x14ac:dyDescent="0.3">
      <c r="A1134" s="59"/>
      <c r="B1134" s="60"/>
      <c r="C1134" s="61"/>
      <c r="D1134" s="57"/>
      <c r="E1134" s="58"/>
      <c r="F1134" s="58"/>
      <c r="G1134" s="58"/>
      <c r="H1134" s="62"/>
      <c r="I1134" s="62"/>
      <c r="K1134" s="63"/>
    </row>
    <row r="1135" spans="1:11" x14ac:dyDescent="0.3">
      <c r="A1135" s="59"/>
      <c r="B1135" s="60"/>
      <c r="C1135" s="61"/>
      <c r="D1135" s="57"/>
      <c r="E1135" s="58"/>
      <c r="F1135" s="58"/>
      <c r="G1135" s="58"/>
      <c r="H1135" s="62"/>
      <c r="I1135" s="62"/>
      <c r="K1135" s="58"/>
    </row>
    <row r="1136" spans="1:11" x14ac:dyDescent="0.3">
      <c r="A1136" s="59"/>
      <c r="B1136" s="60"/>
      <c r="C1136" s="61"/>
      <c r="D1136" s="57"/>
      <c r="E1136" s="58"/>
      <c r="F1136" s="58"/>
      <c r="G1136" s="58"/>
      <c r="H1136" s="62"/>
      <c r="I1136" s="62"/>
      <c r="K1136" s="63"/>
    </row>
    <row r="1137" spans="1:11" x14ac:dyDescent="0.3">
      <c r="A1137" s="59"/>
      <c r="B1137" s="60"/>
      <c r="C1137" s="61"/>
      <c r="D1137" s="57"/>
      <c r="E1137" s="58"/>
      <c r="F1137" s="58"/>
      <c r="G1137" s="58"/>
      <c r="H1137" s="62"/>
      <c r="I1137" s="62"/>
      <c r="K1137" s="58"/>
    </row>
    <row r="1138" spans="1:11" x14ac:dyDescent="0.3">
      <c r="A1138" s="59"/>
      <c r="B1138" s="60"/>
      <c r="C1138" s="61"/>
      <c r="D1138" s="57"/>
      <c r="E1138" s="58"/>
      <c r="F1138" s="58"/>
      <c r="G1138" s="58"/>
      <c r="H1138" s="62"/>
      <c r="I1138" s="62"/>
      <c r="K1138" s="58"/>
    </row>
    <row r="1139" spans="1:11" x14ac:dyDescent="0.3">
      <c r="A1139" s="59"/>
      <c r="B1139" s="60"/>
      <c r="C1139" s="61"/>
      <c r="D1139" s="57"/>
      <c r="E1139" s="58"/>
      <c r="F1139" s="58"/>
      <c r="G1139" s="58"/>
      <c r="H1139" s="62"/>
      <c r="I1139" s="62"/>
      <c r="K1139" s="63"/>
    </row>
    <row r="1140" spans="1:11" x14ac:dyDescent="0.3">
      <c r="A1140" s="59"/>
      <c r="B1140" s="60"/>
      <c r="C1140" s="61"/>
      <c r="D1140" s="57"/>
      <c r="E1140" s="58"/>
      <c r="F1140" s="58"/>
      <c r="G1140" s="58"/>
      <c r="H1140" s="62"/>
      <c r="I1140" s="62"/>
      <c r="K1140" s="58"/>
    </row>
    <row r="1141" spans="1:11" x14ac:dyDescent="0.3">
      <c r="A1141" s="59"/>
      <c r="B1141" s="60"/>
      <c r="C1141" s="61"/>
      <c r="D1141" s="57"/>
      <c r="E1141" s="58"/>
      <c r="F1141" s="58"/>
      <c r="G1141" s="58"/>
      <c r="H1141" s="62"/>
      <c r="I1141" s="62"/>
      <c r="K1141" s="63"/>
    </row>
    <row r="1142" spans="1:11" x14ac:dyDescent="0.3">
      <c r="A1142" s="59"/>
      <c r="B1142" s="60"/>
      <c r="C1142" s="61"/>
      <c r="D1142" s="57"/>
      <c r="E1142" s="58"/>
      <c r="F1142" s="58"/>
      <c r="G1142" s="58"/>
      <c r="H1142" s="62"/>
      <c r="I1142" s="62"/>
      <c r="K1142" s="58"/>
    </row>
    <row r="1143" spans="1:11" x14ac:dyDescent="0.3">
      <c r="A1143" s="59"/>
      <c r="B1143" s="60"/>
      <c r="C1143" s="61"/>
      <c r="D1143" s="57"/>
      <c r="E1143" s="58"/>
      <c r="F1143" s="58"/>
      <c r="G1143" s="58"/>
      <c r="H1143" s="62"/>
      <c r="I1143" s="62"/>
      <c r="K1143" s="58"/>
    </row>
    <row r="1144" spans="1:11" x14ac:dyDescent="0.3">
      <c r="A1144" s="59"/>
      <c r="B1144" s="60"/>
      <c r="C1144" s="61"/>
      <c r="D1144" s="57"/>
      <c r="E1144" s="58"/>
      <c r="F1144" s="58"/>
      <c r="G1144" s="58"/>
      <c r="H1144" s="62"/>
      <c r="I1144" s="62"/>
      <c r="K1144" s="58"/>
    </row>
    <row r="1145" spans="1:11" x14ac:dyDescent="0.3">
      <c r="A1145" s="59"/>
      <c r="B1145" s="60"/>
      <c r="C1145" s="61"/>
      <c r="D1145" s="57"/>
      <c r="E1145" s="58"/>
      <c r="F1145" s="58"/>
      <c r="G1145" s="58"/>
      <c r="H1145" s="62"/>
      <c r="I1145" s="62"/>
      <c r="K1145" s="58"/>
    </row>
    <row r="1146" spans="1:11" x14ac:dyDescent="0.3">
      <c r="A1146" s="59"/>
      <c r="B1146" s="60"/>
      <c r="C1146" s="61"/>
      <c r="D1146" s="57"/>
      <c r="E1146" s="58"/>
      <c r="F1146" s="58"/>
      <c r="G1146" s="58"/>
      <c r="H1146" s="62"/>
      <c r="I1146" s="62"/>
      <c r="K1146" s="58"/>
    </row>
    <row r="1147" spans="1:11" x14ac:dyDescent="0.3">
      <c r="A1147" s="59"/>
      <c r="B1147" s="60"/>
      <c r="C1147" s="61"/>
      <c r="D1147" s="57"/>
      <c r="E1147" s="58"/>
      <c r="F1147" s="58"/>
      <c r="G1147" s="58"/>
      <c r="H1147" s="62"/>
      <c r="I1147" s="62"/>
      <c r="K1147" s="63"/>
    </row>
    <row r="1148" spans="1:11" x14ac:dyDescent="0.3">
      <c r="A1148" s="59"/>
      <c r="B1148" s="60"/>
      <c r="C1148" s="61"/>
      <c r="D1148" s="57"/>
      <c r="E1148" s="58"/>
      <c r="F1148" s="58"/>
      <c r="G1148" s="58"/>
      <c r="H1148" s="62"/>
      <c r="I1148" s="62"/>
      <c r="K1148" s="58"/>
    </row>
    <row r="1149" spans="1:11" x14ac:dyDescent="0.3">
      <c r="A1149" s="59"/>
      <c r="B1149" s="60"/>
      <c r="C1149" s="61"/>
      <c r="D1149" s="57"/>
      <c r="E1149" s="58"/>
      <c r="F1149" s="58"/>
      <c r="G1149" s="58"/>
      <c r="H1149" s="62"/>
      <c r="I1149" s="62"/>
      <c r="K1149" s="58"/>
    </row>
    <row r="1150" spans="1:11" x14ac:dyDescent="0.3">
      <c r="A1150" s="59"/>
      <c r="B1150" s="60"/>
      <c r="C1150" s="61"/>
      <c r="D1150" s="57"/>
      <c r="E1150" s="58"/>
      <c r="F1150" s="58"/>
      <c r="G1150" s="58"/>
      <c r="H1150" s="62"/>
      <c r="I1150" s="62"/>
      <c r="K1150" s="58"/>
    </row>
    <row r="1151" spans="1:11" x14ac:dyDescent="0.3">
      <c r="A1151" s="59"/>
      <c r="B1151" s="60"/>
      <c r="C1151" s="61"/>
      <c r="D1151" s="57"/>
      <c r="E1151" s="58"/>
      <c r="F1151" s="58"/>
      <c r="G1151" s="58"/>
      <c r="H1151" s="62"/>
      <c r="I1151" s="62"/>
      <c r="K1151" s="58"/>
    </row>
    <row r="1152" spans="1:11" x14ac:dyDescent="0.3">
      <c r="A1152" s="59"/>
      <c r="B1152" s="60"/>
      <c r="C1152" s="61"/>
      <c r="D1152" s="57"/>
      <c r="E1152" s="58"/>
      <c r="F1152" s="58"/>
      <c r="G1152" s="58"/>
      <c r="H1152" s="62"/>
      <c r="I1152" s="62"/>
      <c r="K1152" s="58"/>
    </row>
    <row r="1153" spans="1:11" x14ac:dyDescent="0.3">
      <c r="A1153" s="59"/>
      <c r="B1153" s="60"/>
      <c r="C1153" s="61"/>
      <c r="D1153" s="57"/>
      <c r="E1153" s="58"/>
      <c r="F1153" s="58"/>
      <c r="G1153" s="58"/>
      <c r="H1153" s="62"/>
      <c r="I1153" s="62"/>
      <c r="K1153" s="58"/>
    </row>
    <row r="1154" spans="1:11" x14ac:dyDescent="0.3">
      <c r="A1154" s="59"/>
      <c r="B1154" s="60"/>
      <c r="C1154" s="61"/>
      <c r="D1154" s="57"/>
      <c r="E1154" s="58"/>
      <c r="F1154" s="58"/>
      <c r="G1154" s="58"/>
      <c r="H1154" s="62"/>
      <c r="I1154" s="62"/>
      <c r="K1154" s="58"/>
    </row>
    <row r="1155" spans="1:11" x14ac:dyDescent="0.3">
      <c r="A1155" s="59"/>
      <c r="B1155" s="60"/>
      <c r="C1155" s="61"/>
      <c r="D1155" s="57"/>
      <c r="E1155" s="58"/>
      <c r="F1155" s="58"/>
      <c r="G1155" s="58"/>
      <c r="H1155" s="62"/>
      <c r="I1155" s="62"/>
      <c r="K1155" s="58"/>
    </row>
    <row r="1156" spans="1:11" x14ac:dyDescent="0.3">
      <c r="A1156" s="59"/>
      <c r="B1156" s="60"/>
      <c r="C1156" s="61"/>
      <c r="D1156" s="57"/>
      <c r="E1156" s="58"/>
      <c r="F1156" s="58"/>
      <c r="G1156" s="58"/>
      <c r="H1156" s="62"/>
      <c r="I1156" s="62"/>
      <c r="K1156" s="58"/>
    </row>
    <row r="1157" spans="1:11" x14ac:dyDescent="0.3">
      <c r="A1157" s="59"/>
      <c r="B1157" s="60"/>
      <c r="C1157" s="61"/>
      <c r="D1157" s="57"/>
      <c r="E1157" s="58"/>
      <c r="F1157" s="58"/>
      <c r="G1157" s="58"/>
      <c r="H1157" s="62"/>
      <c r="I1157" s="62"/>
      <c r="K1157" s="58"/>
    </row>
    <row r="1158" spans="1:11" x14ac:dyDescent="0.3">
      <c r="A1158" s="59"/>
      <c r="B1158" s="60"/>
      <c r="C1158" s="61"/>
      <c r="D1158" s="57"/>
      <c r="E1158" s="58"/>
      <c r="F1158" s="58"/>
      <c r="G1158" s="58"/>
      <c r="H1158" s="62"/>
      <c r="I1158" s="62"/>
      <c r="K1158" s="63"/>
    </row>
    <row r="1159" spans="1:11" x14ac:dyDescent="0.3">
      <c r="A1159" s="59"/>
      <c r="B1159" s="60"/>
      <c r="C1159" s="61"/>
      <c r="D1159" s="57"/>
      <c r="E1159" s="58"/>
      <c r="F1159" s="58"/>
      <c r="G1159" s="58"/>
      <c r="H1159" s="62"/>
      <c r="I1159" s="62"/>
      <c r="K1159" s="63"/>
    </row>
    <row r="1160" spans="1:11" x14ac:dyDescent="0.3">
      <c r="A1160" s="59"/>
      <c r="B1160" s="60"/>
      <c r="C1160" s="61"/>
      <c r="D1160" s="57"/>
      <c r="E1160" s="58"/>
      <c r="F1160" s="58"/>
      <c r="G1160" s="58"/>
      <c r="H1160" s="62"/>
      <c r="I1160" s="62"/>
      <c r="K1160" s="63"/>
    </row>
    <row r="1161" spans="1:11" x14ac:dyDescent="0.3">
      <c r="A1161" s="59"/>
      <c r="B1161" s="60"/>
      <c r="C1161" s="61"/>
      <c r="D1161" s="57"/>
      <c r="E1161" s="58"/>
      <c r="F1161" s="58"/>
      <c r="G1161" s="58"/>
      <c r="H1161" s="62"/>
      <c r="I1161" s="62"/>
      <c r="K1161" s="63"/>
    </row>
    <row r="1162" spans="1:11" x14ac:dyDescent="0.3">
      <c r="A1162" s="59"/>
      <c r="B1162" s="60"/>
      <c r="C1162" s="61"/>
      <c r="D1162" s="57"/>
      <c r="E1162" s="58"/>
      <c r="F1162" s="58"/>
      <c r="G1162" s="58"/>
      <c r="H1162" s="62"/>
      <c r="I1162" s="62"/>
      <c r="K1162" s="63"/>
    </row>
    <row r="1163" spans="1:11" x14ac:dyDescent="0.3">
      <c r="A1163" s="59"/>
      <c r="B1163" s="60"/>
      <c r="C1163" s="61"/>
      <c r="D1163" s="57"/>
      <c r="E1163" s="58"/>
      <c r="F1163" s="58"/>
      <c r="G1163" s="58"/>
      <c r="H1163" s="62"/>
      <c r="I1163" s="62"/>
      <c r="K1163" s="63"/>
    </row>
    <row r="1164" spans="1:11" x14ac:dyDescent="0.3">
      <c r="A1164" s="59"/>
      <c r="B1164" s="60"/>
      <c r="C1164" s="61"/>
      <c r="D1164" s="57"/>
      <c r="E1164" s="58"/>
      <c r="F1164" s="58"/>
      <c r="G1164" s="58"/>
      <c r="H1164" s="62"/>
      <c r="I1164" s="62"/>
      <c r="K1164" s="63"/>
    </row>
    <row r="1165" spans="1:11" x14ac:dyDescent="0.3">
      <c r="A1165" s="59"/>
      <c r="B1165" s="60"/>
      <c r="C1165" s="61"/>
      <c r="D1165" s="57"/>
      <c r="E1165" s="58"/>
      <c r="F1165" s="58"/>
      <c r="G1165" s="58"/>
      <c r="H1165" s="62"/>
      <c r="I1165" s="62"/>
      <c r="K1165" s="63"/>
    </row>
    <row r="1166" spans="1:11" x14ac:dyDescent="0.3">
      <c r="A1166" s="59"/>
      <c r="B1166" s="60"/>
      <c r="C1166" s="61"/>
      <c r="D1166" s="57"/>
      <c r="E1166" s="58"/>
      <c r="F1166" s="58"/>
      <c r="G1166" s="58"/>
      <c r="H1166" s="62"/>
      <c r="I1166" s="62"/>
      <c r="K1166" s="63"/>
    </row>
    <row r="1167" spans="1:11" x14ac:dyDescent="0.3">
      <c r="A1167" s="59"/>
      <c r="B1167" s="60"/>
      <c r="C1167" s="61"/>
      <c r="D1167" s="57"/>
      <c r="E1167" s="58"/>
      <c r="F1167" s="58"/>
      <c r="G1167" s="58"/>
      <c r="H1167" s="62"/>
      <c r="I1167" s="62"/>
      <c r="K1167" s="63"/>
    </row>
    <row r="1168" spans="1:11" x14ac:dyDescent="0.3">
      <c r="A1168" s="59"/>
      <c r="B1168" s="60"/>
      <c r="C1168" s="61"/>
      <c r="D1168" s="57"/>
      <c r="E1168" s="58"/>
      <c r="F1168" s="58"/>
      <c r="G1168" s="58"/>
      <c r="H1168" s="62"/>
      <c r="I1168" s="62"/>
      <c r="K1168" s="63"/>
    </row>
    <row r="1169" spans="1:11" x14ac:dyDescent="0.3">
      <c r="A1169" s="59"/>
      <c r="B1169" s="60"/>
      <c r="C1169" s="61"/>
      <c r="D1169" s="57"/>
      <c r="E1169" s="58"/>
      <c r="F1169" s="58"/>
      <c r="G1169" s="58"/>
      <c r="H1169" s="62"/>
      <c r="I1169" s="62"/>
      <c r="K1169" s="63"/>
    </row>
    <row r="1170" spans="1:11" x14ac:dyDescent="0.3">
      <c r="A1170" s="59"/>
      <c r="B1170" s="60"/>
      <c r="C1170" s="61"/>
      <c r="D1170" s="57"/>
      <c r="E1170" s="58"/>
      <c r="F1170" s="58"/>
      <c r="G1170" s="58"/>
      <c r="H1170" s="62"/>
      <c r="I1170" s="62"/>
      <c r="K1170" s="58"/>
    </row>
    <row r="1171" spans="1:11" x14ac:dyDescent="0.3">
      <c r="A1171" s="59"/>
      <c r="B1171" s="60"/>
      <c r="C1171" s="61"/>
      <c r="D1171" s="57"/>
      <c r="E1171" s="58"/>
      <c r="F1171" s="58"/>
      <c r="G1171" s="58"/>
      <c r="H1171" s="62"/>
      <c r="I1171" s="62"/>
      <c r="K1171" s="63"/>
    </row>
    <row r="1172" spans="1:11" x14ac:dyDescent="0.3">
      <c r="A1172" s="59"/>
      <c r="B1172" s="60"/>
      <c r="C1172" s="61"/>
      <c r="D1172" s="57"/>
      <c r="E1172" s="58"/>
      <c r="F1172" s="58"/>
      <c r="G1172" s="58"/>
      <c r="H1172" s="62"/>
      <c r="I1172" s="62"/>
      <c r="K1172" s="63"/>
    </row>
    <row r="1173" spans="1:11" x14ac:dyDescent="0.3">
      <c r="A1173" s="59"/>
      <c r="B1173" s="60"/>
      <c r="C1173" s="61"/>
      <c r="D1173" s="57"/>
      <c r="E1173" s="58"/>
      <c r="F1173" s="58"/>
      <c r="G1173" s="58"/>
      <c r="H1173" s="62"/>
      <c r="I1173" s="62"/>
      <c r="K1173" s="63"/>
    </row>
    <row r="1174" spans="1:11" x14ac:dyDescent="0.3">
      <c r="A1174" s="59"/>
      <c r="B1174" s="60"/>
      <c r="C1174" s="61"/>
      <c r="D1174" s="57"/>
      <c r="E1174" s="58"/>
      <c r="F1174" s="58"/>
      <c r="G1174" s="58"/>
      <c r="H1174" s="62"/>
      <c r="I1174" s="62"/>
      <c r="K1174" s="63"/>
    </row>
    <row r="1175" spans="1:11" x14ac:dyDescent="0.3">
      <c r="A1175" s="59"/>
      <c r="B1175" s="60"/>
      <c r="C1175" s="61"/>
      <c r="D1175" s="57"/>
      <c r="E1175" s="58"/>
      <c r="F1175" s="58"/>
      <c r="G1175" s="58"/>
      <c r="H1175" s="62"/>
      <c r="I1175" s="62"/>
      <c r="K1175" s="58"/>
    </row>
    <row r="1176" spans="1:11" x14ac:dyDescent="0.3">
      <c r="A1176" s="59"/>
      <c r="B1176" s="60"/>
      <c r="C1176" s="61"/>
      <c r="D1176" s="57"/>
      <c r="E1176" s="58"/>
      <c r="F1176" s="58"/>
      <c r="G1176" s="58"/>
      <c r="H1176" s="62"/>
      <c r="I1176" s="62"/>
      <c r="K1176" s="63"/>
    </row>
    <row r="1177" spans="1:11" x14ac:dyDescent="0.3">
      <c r="A1177" s="59"/>
      <c r="B1177" s="60"/>
      <c r="C1177" s="61"/>
      <c r="D1177" s="57"/>
      <c r="E1177" s="58"/>
      <c r="F1177" s="58"/>
      <c r="G1177" s="58"/>
      <c r="H1177" s="62"/>
      <c r="I1177" s="62"/>
      <c r="K1177" s="58"/>
    </row>
    <row r="1178" spans="1:11" x14ac:dyDescent="0.3">
      <c r="A1178" s="59"/>
      <c r="B1178" s="60"/>
      <c r="C1178" s="61"/>
      <c r="D1178" s="57"/>
      <c r="E1178" s="58"/>
      <c r="F1178" s="58"/>
      <c r="G1178" s="58"/>
      <c r="H1178" s="62"/>
      <c r="I1178" s="62"/>
      <c r="K1178" s="63"/>
    </row>
    <row r="1179" spans="1:11" x14ac:dyDescent="0.3">
      <c r="A1179" s="59"/>
      <c r="B1179" s="60"/>
      <c r="C1179" s="61"/>
      <c r="D1179" s="57"/>
      <c r="E1179" s="58"/>
      <c r="F1179" s="58"/>
      <c r="G1179" s="58"/>
      <c r="H1179" s="62"/>
      <c r="I1179" s="62"/>
      <c r="K1179" s="63"/>
    </row>
    <row r="1180" spans="1:11" x14ac:dyDescent="0.3">
      <c r="A1180" s="59"/>
      <c r="B1180" s="60"/>
      <c r="C1180" s="61"/>
      <c r="D1180" s="57"/>
      <c r="E1180" s="58"/>
      <c r="F1180" s="58"/>
      <c r="G1180" s="58"/>
      <c r="H1180" s="62"/>
      <c r="I1180" s="62"/>
      <c r="K1180" s="58"/>
    </row>
    <row r="1181" spans="1:11" x14ac:dyDescent="0.3">
      <c r="A1181" s="59"/>
      <c r="B1181" s="60"/>
      <c r="C1181" s="61"/>
      <c r="D1181" s="57"/>
      <c r="E1181" s="58"/>
      <c r="F1181" s="58"/>
      <c r="G1181" s="58"/>
      <c r="H1181" s="62"/>
      <c r="I1181" s="62"/>
      <c r="K1181" s="63"/>
    </row>
    <row r="1182" spans="1:11" x14ac:dyDescent="0.3">
      <c r="A1182" s="59"/>
      <c r="B1182" s="60"/>
      <c r="C1182" s="61"/>
      <c r="D1182" s="57"/>
      <c r="E1182" s="58"/>
      <c r="F1182" s="58"/>
      <c r="G1182" s="58"/>
      <c r="H1182" s="62"/>
      <c r="I1182" s="62"/>
      <c r="K1182" s="63"/>
    </row>
    <row r="1183" spans="1:11" x14ac:dyDescent="0.3">
      <c r="A1183" s="59"/>
      <c r="B1183" s="60"/>
      <c r="C1183" s="61"/>
      <c r="D1183" s="57"/>
      <c r="E1183" s="58"/>
      <c r="F1183" s="58"/>
      <c r="G1183" s="58"/>
      <c r="H1183" s="62"/>
      <c r="I1183" s="62"/>
      <c r="K1183" s="58"/>
    </row>
    <row r="1184" spans="1:11" x14ac:dyDescent="0.3">
      <c r="A1184" s="59"/>
      <c r="B1184" s="60"/>
      <c r="C1184" s="61"/>
      <c r="D1184" s="57"/>
      <c r="E1184" s="58"/>
      <c r="F1184" s="58"/>
      <c r="G1184" s="58"/>
      <c r="H1184" s="62"/>
      <c r="I1184" s="62"/>
      <c r="K1184" s="58"/>
    </row>
    <row r="1185" spans="1:11" x14ac:dyDescent="0.3">
      <c r="A1185" s="59"/>
      <c r="B1185" s="60"/>
      <c r="C1185" s="61"/>
      <c r="D1185" s="57"/>
      <c r="E1185" s="58"/>
      <c r="F1185" s="58"/>
      <c r="G1185" s="58"/>
      <c r="H1185" s="62"/>
      <c r="I1185" s="62"/>
      <c r="K1185" s="58"/>
    </row>
    <row r="1186" spans="1:11" x14ac:dyDescent="0.3">
      <c r="A1186" s="59"/>
      <c r="B1186" s="60"/>
      <c r="C1186" s="61"/>
      <c r="D1186" s="57"/>
      <c r="E1186" s="58"/>
      <c r="F1186" s="58"/>
      <c r="G1186" s="58"/>
      <c r="H1186" s="62"/>
      <c r="I1186" s="62"/>
      <c r="K1186" s="63"/>
    </row>
    <row r="1187" spans="1:11" x14ac:dyDescent="0.3">
      <c r="A1187" s="59"/>
      <c r="B1187" s="60"/>
      <c r="C1187" s="61"/>
      <c r="D1187" s="57"/>
      <c r="E1187" s="58"/>
      <c r="F1187" s="58"/>
      <c r="G1187" s="58"/>
      <c r="H1187" s="62"/>
      <c r="I1187" s="62"/>
      <c r="K1187" s="63"/>
    </row>
    <row r="1188" spans="1:11" x14ac:dyDescent="0.3">
      <c r="A1188" s="59"/>
      <c r="B1188" s="60"/>
      <c r="C1188" s="61"/>
      <c r="D1188" s="57"/>
      <c r="E1188" s="58"/>
      <c r="F1188" s="58"/>
      <c r="G1188" s="58"/>
      <c r="H1188" s="62"/>
      <c r="I1188" s="62"/>
      <c r="K1188" s="63"/>
    </row>
    <row r="1189" spans="1:11" x14ac:dyDescent="0.3">
      <c r="A1189" s="59"/>
      <c r="B1189" s="60"/>
      <c r="C1189" s="61"/>
      <c r="D1189" s="57"/>
      <c r="E1189" s="58"/>
      <c r="F1189" s="58"/>
      <c r="G1189" s="58"/>
      <c r="H1189" s="62"/>
      <c r="I1189" s="62"/>
      <c r="K1189" s="63"/>
    </row>
    <row r="1190" spans="1:11" x14ac:dyDescent="0.3">
      <c r="A1190" s="59"/>
      <c r="B1190" s="60"/>
      <c r="C1190" s="61"/>
      <c r="D1190" s="57"/>
      <c r="E1190" s="58"/>
      <c r="F1190" s="58"/>
      <c r="G1190" s="58"/>
      <c r="H1190" s="62"/>
      <c r="I1190" s="62"/>
      <c r="K1190" s="63"/>
    </row>
    <row r="1191" spans="1:11" x14ac:dyDescent="0.3">
      <c r="A1191" s="59"/>
      <c r="B1191" s="60"/>
      <c r="C1191" s="61"/>
      <c r="D1191" s="57"/>
      <c r="E1191" s="58"/>
      <c r="F1191" s="58"/>
      <c r="G1191" s="58"/>
      <c r="H1191" s="62"/>
      <c r="I1191" s="62"/>
      <c r="K1191" s="63"/>
    </row>
    <row r="1192" spans="1:11" x14ac:dyDescent="0.3">
      <c r="A1192" s="59"/>
      <c r="B1192" s="60"/>
      <c r="C1192" s="61"/>
      <c r="D1192" s="57"/>
      <c r="E1192" s="58"/>
      <c r="F1192" s="58"/>
      <c r="G1192" s="58"/>
      <c r="H1192" s="62"/>
      <c r="I1192" s="62"/>
      <c r="K1192" s="63"/>
    </row>
    <row r="1193" spans="1:11" x14ac:dyDescent="0.3">
      <c r="A1193" s="59"/>
      <c r="B1193" s="60"/>
      <c r="C1193" s="61"/>
      <c r="D1193" s="57"/>
      <c r="E1193" s="58"/>
      <c r="F1193" s="58"/>
      <c r="G1193" s="58"/>
      <c r="H1193" s="62"/>
      <c r="I1193" s="62"/>
      <c r="K1193" s="63"/>
    </row>
    <row r="1194" spans="1:11" x14ac:dyDescent="0.3">
      <c r="A1194" s="59"/>
      <c r="B1194" s="60"/>
      <c r="C1194" s="61"/>
      <c r="D1194" s="57"/>
      <c r="E1194" s="58"/>
      <c r="F1194" s="58"/>
      <c r="G1194" s="58"/>
      <c r="H1194" s="62"/>
      <c r="I1194" s="62"/>
      <c r="K1194" s="63"/>
    </row>
    <row r="1195" spans="1:11" x14ac:dyDescent="0.3">
      <c r="A1195" s="59"/>
      <c r="B1195" s="60"/>
      <c r="C1195" s="61"/>
      <c r="D1195" s="57"/>
      <c r="E1195" s="58"/>
      <c r="F1195" s="58"/>
      <c r="G1195" s="58"/>
      <c r="H1195" s="62"/>
      <c r="I1195" s="62"/>
      <c r="K1195" s="63"/>
    </row>
    <row r="1196" spans="1:11" x14ac:dyDescent="0.3">
      <c r="A1196" s="59"/>
      <c r="B1196" s="60"/>
      <c r="C1196" s="61"/>
      <c r="D1196" s="57"/>
      <c r="E1196" s="58"/>
      <c r="F1196" s="58"/>
      <c r="G1196" s="58"/>
      <c r="H1196" s="62"/>
      <c r="I1196" s="62"/>
      <c r="K1196" s="63"/>
    </row>
    <row r="1197" spans="1:11" x14ac:dyDescent="0.3">
      <c r="A1197" s="59"/>
      <c r="B1197" s="60"/>
      <c r="C1197" s="61"/>
      <c r="D1197" s="57"/>
      <c r="E1197" s="58"/>
      <c r="F1197" s="58"/>
      <c r="G1197" s="58"/>
      <c r="H1197" s="62"/>
      <c r="I1197" s="62"/>
      <c r="K1197" s="63"/>
    </row>
    <row r="1198" spans="1:11" x14ac:dyDescent="0.3">
      <c r="A1198" s="59"/>
      <c r="B1198" s="60"/>
      <c r="C1198" s="61"/>
      <c r="D1198" s="57"/>
      <c r="E1198" s="58"/>
      <c r="F1198" s="58"/>
      <c r="G1198" s="58"/>
      <c r="H1198" s="62"/>
      <c r="I1198" s="62"/>
      <c r="K1198" s="63"/>
    </row>
    <row r="1199" spans="1:11" x14ac:dyDescent="0.3">
      <c r="A1199" s="59"/>
      <c r="B1199" s="60"/>
      <c r="C1199" s="61"/>
      <c r="D1199" s="57"/>
      <c r="E1199" s="58"/>
      <c r="F1199" s="58"/>
      <c r="G1199" s="58"/>
      <c r="H1199" s="62"/>
      <c r="I1199" s="62"/>
      <c r="K1199" s="58"/>
    </row>
    <row r="1200" spans="1:11" x14ac:dyDescent="0.3">
      <c r="A1200" s="59"/>
      <c r="B1200" s="60"/>
      <c r="C1200" s="61"/>
      <c r="D1200" s="57"/>
      <c r="E1200" s="58"/>
      <c r="F1200" s="58"/>
      <c r="G1200" s="58"/>
      <c r="H1200" s="62"/>
      <c r="I1200" s="62"/>
      <c r="K1200" s="63"/>
    </row>
    <row r="1201" spans="1:11" x14ac:dyDescent="0.3">
      <c r="A1201" s="59"/>
      <c r="B1201" s="60"/>
      <c r="C1201" s="61"/>
      <c r="D1201" s="57"/>
      <c r="E1201" s="58"/>
      <c r="F1201" s="58"/>
      <c r="G1201" s="58"/>
      <c r="H1201" s="62"/>
      <c r="I1201" s="62"/>
      <c r="K1201" s="63"/>
    </row>
    <row r="1202" spans="1:11" x14ac:dyDescent="0.3">
      <c r="A1202" s="59"/>
      <c r="B1202" s="60"/>
      <c r="C1202" s="61"/>
      <c r="D1202" s="57"/>
      <c r="E1202" s="58"/>
      <c r="F1202" s="58"/>
      <c r="G1202" s="58"/>
      <c r="H1202" s="62"/>
      <c r="I1202" s="62"/>
      <c r="K1202" s="58"/>
    </row>
    <row r="1203" spans="1:11" x14ac:dyDescent="0.3">
      <c r="A1203" s="59"/>
      <c r="B1203" s="60"/>
      <c r="C1203" s="61"/>
      <c r="D1203" s="57"/>
      <c r="E1203" s="58"/>
      <c r="F1203" s="58"/>
      <c r="G1203" s="58"/>
      <c r="H1203" s="62"/>
      <c r="I1203" s="62"/>
      <c r="K1203" s="58"/>
    </row>
    <row r="1204" spans="1:11" x14ac:dyDescent="0.3">
      <c r="A1204" s="59"/>
      <c r="B1204" s="60"/>
      <c r="C1204" s="61"/>
      <c r="D1204" s="57"/>
      <c r="E1204" s="58"/>
      <c r="F1204" s="58"/>
      <c r="G1204" s="58"/>
      <c r="H1204" s="62"/>
      <c r="I1204" s="62"/>
      <c r="K1204" s="63"/>
    </row>
    <row r="1205" spans="1:11" x14ac:dyDescent="0.3">
      <c r="A1205" s="59"/>
      <c r="B1205" s="60"/>
      <c r="C1205" s="61"/>
      <c r="D1205" s="57"/>
      <c r="E1205" s="58"/>
      <c r="F1205" s="58"/>
      <c r="G1205" s="58"/>
      <c r="H1205" s="62"/>
      <c r="I1205" s="62"/>
      <c r="K1205" s="58"/>
    </row>
    <row r="1206" spans="1:11" x14ac:dyDescent="0.3">
      <c r="A1206" s="59"/>
      <c r="B1206" s="60"/>
      <c r="C1206" s="61"/>
      <c r="D1206" s="57"/>
      <c r="E1206" s="58"/>
      <c r="F1206" s="58"/>
      <c r="G1206" s="58"/>
      <c r="H1206" s="62"/>
      <c r="I1206" s="62"/>
      <c r="K1206" s="63"/>
    </row>
    <row r="1207" spans="1:11" x14ac:dyDescent="0.3">
      <c r="A1207" s="59"/>
      <c r="B1207" s="60"/>
      <c r="C1207" s="61"/>
      <c r="D1207" s="57"/>
      <c r="E1207" s="58"/>
      <c r="F1207" s="58"/>
      <c r="G1207" s="58"/>
      <c r="H1207" s="62"/>
      <c r="I1207" s="62"/>
      <c r="K1207" s="63"/>
    </row>
    <row r="1208" spans="1:11" x14ac:dyDescent="0.3">
      <c r="A1208" s="59"/>
      <c r="B1208" s="60"/>
      <c r="C1208" s="61"/>
      <c r="D1208" s="57"/>
      <c r="E1208" s="58"/>
      <c r="F1208" s="58"/>
      <c r="G1208" s="58"/>
      <c r="H1208" s="62"/>
      <c r="I1208" s="62"/>
      <c r="K1208" s="58"/>
    </row>
    <row r="1209" spans="1:11" x14ac:dyDescent="0.3">
      <c r="A1209" s="59"/>
      <c r="B1209" s="60"/>
      <c r="C1209" s="61"/>
      <c r="D1209" s="57"/>
      <c r="E1209" s="58"/>
      <c r="F1209" s="58"/>
      <c r="G1209" s="58"/>
      <c r="H1209" s="62"/>
      <c r="I1209" s="62"/>
      <c r="K1209" s="63"/>
    </row>
    <row r="1210" spans="1:11" x14ac:dyDescent="0.3">
      <c r="A1210" s="59"/>
      <c r="B1210" s="60"/>
      <c r="C1210" s="61"/>
      <c r="D1210" s="57"/>
      <c r="E1210" s="58"/>
      <c r="F1210" s="58"/>
      <c r="G1210" s="58"/>
      <c r="H1210" s="62"/>
      <c r="I1210" s="62"/>
      <c r="K1210" s="63"/>
    </row>
    <row r="1211" spans="1:11" x14ac:dyDescent="0.3">
      <c r="A1211" s="59"/>
      <c r="B1211" s="60"/>
      <c r="C1211" s="61"/>
      <c r="D1211" s="57"/>
      <c r="E1211" s="58"/>
      <c r="F1211" s="58"/>
      <c r="G1211" s="58"/>
      <c r="H1211" s="62"/>
      <c r="I1211" s="62"/>
      <c r="K1211" s="63"/>
    </row>
    <row r="1212" spans="1:11" x14ac:dyDescent="0.3">
      <c r="A1212" s="59"/>
      <c r="B1212" s="60"/>
      <c r="C1212" s="61"/>
      <c r="D1212" s="57"/>
      <c r="E1212" s="58"/>
      <c r="F1212" s="58"/>
      <c r="G1212" s="58"/>
      <c r="H1212" s="62"/>
      <c r="I1212" s="62"/>
      <c r="K1212" s="58"/>
    </row>
    <row r="1213" spans="1:11" x14ac:dyDescent="0.3">
      <c r="A1213" s="59"/>
      <c r="B1213" s="60"/>
      <c r="C1213" s="61"/>
      <c r="D1213" s="57"/>
      <c r="E1213" s="58"/>
      <c r="F1213" s="58"/>
      <c r="G1213" s="58"/>
      <c r="H1213" s="62"/>
      <c r="I1213" s="62"/>
      <c r="K1213" s="58"/>
    </row>
    <row r="1214" spans="1:11" x14ac:dyDescent="0.3">
      <c r="A1214" s="59"/>
      <c r="B1214" s="60"/>
      <c r="C1214" s="61"/>
      <c r="D1214" s="57"/>
      <c r="E1214" s="58"/>
      <c r="F1214" s="58"/>
      <c r="G1214" s="58"/>
      <c r="H1214" s="62"/>
      <c r="I1214" s="62"/>
      <c r="K1214" s="63"/>
    </row>
    <row r="1215" spans="1:11" x14ac:dyDescent="0.3">
      <c r="A1215" s="59"/>
      <c r="B1215" s="60"/>
      <c r="C1215" s="61"/>
      <c r="D1215" s="57"/>
      <c r="E1215" s="58"/>
      <c r="F1215" s="58"/>
      <c r="G1215" s="58"/>
      <c r="H1215" s="62"/>
      <c r="I1215" s="62"/>
      <c r="K1215" s="58"/>
    </row>
    <row r="1216" spans="1:11" x14ac:dyDescent="0.3">
      <c r="A1216" s="59"/>
      <c r="B1216" s="60"/>
      <c r="C1216" s="61"/>
      <c r="D1216" s="57"/>
      <c r="E1216" s="58"/>
      <c r="F1216" s="58"/>
      <c r="G1216" s="58"/>
      <c r="H1216" s="62"/>
      <c r="I1216" s="62"/>
      <c r="K1216" s="58"/>
    </row>
    <row r="1217" spans="1:11" x14ac:dyDescent="0.3">
      <c r="A1217" s="59"/>
      <c r="B1217" s="60"/>
      <c r="C1217" s="61"/>
      <c r="D1217" s="57"/>
      <c r="E1217" s="58"/>
      <c r="F1217" s="58"/>
      <c r="G1217" s="58"/>
      <c r="H1217" s="62"/>
      <c r="I1217" s="62"/>
      <c r="K1217" s="58"/>
    </row>
    <row r="1218" spans="1:11" x14ac:dyDescent="0.3">
      <c r="A1218" s="59"/>
      <c r="B1218" s="60"/>
      <c r="C1218" s="61"/>
      <c r="D1218" s="57"/>
      <c r="E1218" s="58"/>
      <c r="F1218" s="58"/>
      <c r="G1218" s="58"/>
      <c r="H1218" s="62"/>
      <c r="I1218" s="62"/>
      <c r="K1218" s="58"/>
    </row>
    <row r="1219" spans="1:11" x14ac:dyDescent="0.3">
      <c r="A1219" s="59"/>
      <c r="B1219" s="60"/>
      <c r="C1219" s="61"/>
      <c r="D1219" s="57"/>
      <c r="E1219" s="58"/>
      <c r="F1219" s="58"/>
      <c r="G1219" s="58"/>
      <c r="H1219" s="62"/>
      <c r="I1219" s="62"/>
      <c r="K1219" s="63"/>
    </row>
    <row r="1220" spans="1:11" x14ac:dyDescent="0.3">
      <c r="A1220" s="59"/>
      <c r="B1220" s="60"/>
      <c r="C1220" s="61"/>
      <c r="D1220" s="57"/>
      <c r="E1220" s="58"/>
      <c r="F1220" s="58"/>
      <c r="G1220" s="58"/>
      <c r="H1220" s="62"/>
      <c r="I1220" s="62"/>
      <c r="K1220" s="63"/>
    </row>
    <row r="1221" spans="1:11" x14ac:dyDescent="0.3">
      <c r="A1221" s="59"/>
      <c r="B1221" s="60"/>
      <c r="C1221" s="61"/>
      <c r="D1221" s="57"/>
      <c r="E1221" s="58"/>
      <c r="F1221" s="58"/>
      <c r="G1221" s="58"/>
      <c r="H1221" s="62"/>
      <c r="I1221" s="62"/>
      <c r="K1221" s="63"/>
    </row>
    <row r="1222" spans="1:11" x14ac:dyDescent="0.3">
      <c r="A1222" s="59"/>
      <c r="B1222" s="60"/>
      <c r="C1222" s="61"/>
      <c r="D1222" s="57"/>
      <c r="E1222" s="58"/>
      <c r="F1222" s="58"/>
      <c r="G1222" s="58"/>
      <c r="H1222" s="62"/>
      <c r="I1222" s="62"/>
      <c r="K1222" s="63"/>
    </row>
    <row r="1223" spans="1:11" x14ac:dyDescent="0.3">
      <c r="A1223" s="59"/>
      <c r="B1223" s="60"/>
      <c r="C1223" s="61"/>
      <c r="D1223" s="57"/>
      <c r="E1223" s="58"/>
      <c r="F1223" s="58"/>
      <c r="G1223" s="58"/>
      <c r="H1223" s="62"/>
      <c r="I1223" s="62"/>
      <c r="K1223" s="63"/>
    </row>
    <row r="1224" spans="1:11" x14ac:dyDescent="0.3">
      <c r="A1224" s="59"/>
      <c r="B1224" s="60"/>
      <c r="C1224" s="61"/>
      <c r="D1224" s="57"/>
      <c r="E1224" s="58"/>
      <c r="F1224" s="58"/>
      <c r="G1224" s="58"/>
      <c r="H1224" s="62"/>
      <c r="I1224" s="62"/>
      <c r="K1224" s="63"/>
    </row>
    <row r="1225" spans="1:11" x14ac:dyDescent="0.3">
      <c r="A1225" s="59"/>
      <c r="B1225" s="60"/>
      <c r="C1225" s="61"/>
      <c r="D1225" s="57"/>
      <c r="E1225" s="58"/>
      <c r="F1225" s="58"/>
      <c r="G1225" s="58"/>
      <c r="H1225" s="62"/>
      <c r="I1225" s="62"/>
      <c r="K1225" s="58"/>
    </row>
    <row r="1226" spans="1:11" x14ac:dyDescent="0.3">
      <c r="A1226" s="59"/>
      <c r="B1226" s="60"/>
      <c r="C1226" s="61"/>
      <c r="D1226" s="57"/>
      <c r="E1226" s="58"/>
      <c r="F1226" s="58"/>
      <c r="G1226" s="58"/>
      <c r="H1226" s="62"/>
      <c r="I1226" s="62"/>
      <c r="K1226" s="63"/>
    </row>
    <row r="1227" spans="1:11" x14ac:dyDescent="0.3">
      <c r="A1227" s="59"/>
      <c r="B1227" s="60"/>
      <c r="C1227" s="61"/>
      <c r="D1227" s="57"/>
      <c r="E1227" s="58"/>
      <c r="F1227" s="58"/>
      <c r="G1227" s="58"/>
      <c r="H1227" s="62"/>
      <c r="I1227" s="62"/>
      <c r="K1227" s="58"/>
    </row>
    <row r="1228" spans="1:11" x14ac:dyDescent="0.3">
      <c r="A1228" s="59"/>
      <c r="B1228" s="60"/>
      <c r="C1228" s="61"/>
      <c r="D1228" s="57"/>
      <c r="E1228" s="58"/>
      <c r="F1228" s="58"/>
      <c r="G1228" s="58"/>
      <c r="H1228" s="62"/>
      <c r="I1228" s="62"/>
      <c r="K1228" s="63"/>
    </row>
    <row r="1229" spans="1:11" x14ac:dyDescent="0.3">
      <c r="A1229" s="59"/>
      <c r="B1229" s="60"/>
      <c r="C1229" s="61"/>
      <c r="D1229" s="57"/>
      <c r="E1229" s="58"/>
      <c r="F1229" s="58"/>
      <c r="G1229" s="58"/>
      <c r="H1229" s="62"/>
      <c r="I1229" s="62"/>
      <c r="K1229" s="63"/>
    </row>
    <row r="1230" spans="1:11" x14ac:dyDescent="0.3">
      <c r="A1230" s="59"/>
      <c r="B1230" s="60"/>
      <c r="C1230" s="61"/>
      <c r="D1230" s="57"/>
      <c r="E1230" s="58"/>
      <c r="F1230" s="58"/>
      <c r="G1230" s="58"/>
      <c r="H1230" s="62"/>
      <c r="I1230" s="62"/>
      <c r="K1230" s="63"/>
    </row>
    <row r="1231" spans="1:11" x14ac:dyDescent="0.3">
      <c r="A1231" s="59"/>
      <c r="B1231" s="60"/>
      <c r="C1231" s="61"/>
      <c r="D1231" s="57"/>
      <c r="E1231" s="58"/>
      <c r="F1231" s="58"/>
      <c r="G1231" s="58"/>
      <c r="H1231" s="62"/>
      <c r="I1231" s="62"/>
      <c r="K1231" s="63"/>
    </row>
    <row r="1232" spans="1:11" x14ac:dyDescent="0.3">
      <c r="A1232" s="59"/>
      <c r="B1232" s="60"/>
      <c r="C1232" s="61"/>
      <c r="D1232" s="57"/>
      <c r="E1232" s="58"/>
      <c r="F1232" s="58"/>
      <c r="G1232" s="58"/>
      <c r="H1232" s="62"/>
      <c r="I1232" s="62"/>
      <c r="K1232" s="58"/>
    </row>
    <row r="1233" spans="1:11" x14ac:dyDescent="0.3">
      <c r="A1233" s="59"/>
      <c r="B1233" s="60"/>
      <c r="C1233" s="61"/>
      <c r="D1233" s="57"/>
      <c r="E1233" s="58"/>
      <c r="F1233" s="58"/>
      <c r="G1233" s="58"/>
      <c r="H1233" s="62"/>
      <c r="I1233" s="62"/>
      <c r="K1233" s="58"/>
    </row>
    <row r="1234" spans="1:11" x14ac:dyDescent="0.3">
      <c r="A1234" s="59"/>
      <c r="B1234" s="60"/>
      <c r="C1234" s="61"/>
      <c r="D1234" s="57"/>
      <c r="E1234" s="58"/>
      <c r="F1234" s="58"/>
      <c r="G1234" s="58"/>
      <c r="H1234" s="62"/>
      <c r="I1234" s="62"/>
      <c r="K1234" s="58"/>
    </row>
    <row r="1235" spans="1:11" x14ac:dyDescent="0.3">
      <c r="A1235" s="59"/>
      <c r="B1235" s="60"/>
      <c r="C1235" s="61"/>
      <c r="D1235" s="57"/>
      <c r="E1235" s="58"/>
      <c r="F1235" s="58"/>
      <c r="G1235" s="58"/>
      <c r="H1235" s="62"/>
      <c r="I1235" s="62"/>
      <c r="K1235" s="63"/>
    </row>
    <row r="1236" spans="1:11" x14ac:dyDescent="0.3">
      <c r="A1236" s="59"/>
      <c r="B1236" s="60"/>
      <c r="C1236" s="61"/>
      <c r="D1236" s="57"/>
      <c r="E1236" s="58"/>
      <c r="F1236" s="58"/>
      <c r="G1236" s="58"/>
      <c r="H1236" s="62"/>
      <c r="I1236" s="62"/>
      <c r="K1236" s="63"/>
    </row>
    <row r="1237" spans="1:11" x14ac:dyDescent="0.3">
      <c r="A1237" s="59"/>
      <c r="B1237" s="60"/>
      <c r="C1237" s="61"/>
      <c r="D1237" s="57"/>
      <c r="E1237" s="58"/>
      <c r="F1237" s="58"/>
      <c r="G1237" s="58"/>
      <c r="H1237" s="62"/>
      <c r="I1237" s="62"/>
      <c r="K1237" s="63"/>
    </row>
    <row r="1238" spans="1:11" x14ac:dyDescent="0.3">
      <c r="A1238" s="59"/>
      <c r="B1238" s="60"/>
      <c r="C1238" s="61"/>
      <c r="D1238" s="57"/>
      <c r="E1238" s="58"/>
      <c r="F1238" s="58"/>
      <c r="G1238" s="58"/>
      <c r="H1238" s="62"/>
      <c r="I1238" s="62"/>
      <c r="K1238" s="63"/>
    </row>
    <row r="1239" spans="1:11" x14ac:dyDescent="0.3">
      <c r="A1239" s="59"/>
      <c r="B1239" s="60"/>
      <c r="C1239" s="61"/>
      <c r="D1239" s="57"/>
      <c r="E1239" s="58"/>
      <c r="F1239" s="58"/>
      <c r="G1239" s="58"/>
      <c r="H1239" s="62"/>
      <c r="I1239" s="62"/>
      <c r="K1239" s="63"/>
    </row>
    <row r="1240" spans="1:11" x14ac:dyDescent="0.3">
      <c r="A1240" s="59"/>
      <c r="B1240" s="60"/>
      <c r="C1240" s="61"/>
      <c r="D1240" s="57"/>
      <c r="E1240" s="58"/>
      <c r="F1240" s="58"/>
      <c r="G1240" s="58"/>
      <c r="H1240" s="62"/>
      <c r="I1240" s="62"/>
      <c r="K1240" s="58"/>
    </row>
    <row r="1241" spans="1:11" x14ac:dyDescent="0.3">
      <c r="A1241" s="59"/>
      <c r="B1241" s="60"/>
      <c r="C1241" s="61"/>
      <c r="D1241" s="57"/>
      <c r="E1241" s="58"/>
      <c r="F1241" s="58"/>
      <c r="G1241" s="58"/>
      <c r="H1241" s="62"/>
      <c r="I1241" s="62"/>
      <c r="K1241" s="63"/>
    </row>
    <row r="1242" spans="1:11" x14ac:dyDescent="0.3">
      <c r="A1242" s="59"/>
      <c r="B1242" s="60"/>
      <c r="C1242" s="61"/>
      <c r="D1242" s="57"/>
      <c r="E1242" s="58"/>
      <c r="F1242" s="58"/>
      <c r="G1242" s="58"/>
      <c r="H1242" s="62"/>
      <c r="I1242" s="62"/>
      <c r="K1242" s="58"/>
    </row>
    <row r="1243" spans="1:11" x14ac:dyDescent="0.3">
      <c r="A1243" s="59"/>
      <c r="B1243" s="60"/>
      <c r="C1243" s="61"/>
      <c r="D1243" s="57"/>
      <c r="E1243" s="58"/>
      <c r="F1243" s="58"/>
      <c r="G1243" s="58"/>
      <c r="H1243" s="62"/>
      <c r="I1243" s="62"/>
      <c r="K1243" s="63"/>
    </row>
    <row r="1244" spans="1:11" x14ac:dyDescent="0.3">
      <c r="A1244" s="59"/>
      <c r="B1244" s="60"/>
      <c r="C1244" s="61"/>
      <c r="D1244" s="57"/>
      <c r="E1244" s="58"/>
      <c r="F1244" s="58"/>
      <c r="G1244" s="58"/>
      <c r="H1244" s="62"/>
      <c r="I1244" s="62"/>
      <c r="K1244" s="58"/>
    </row>
    <row r="1245" spans="1:11" x14ac:dyDescent="0.3">
      <c r="A1245" s="59"/>
      <c r="B1245" s="60"/>
      <c r="C1245" s="61"/>
      <c r="D1245" s="57"/>
      <c r="E1245" s="58"/>
      <c r="F1245" s="58"/>
      <c r="G1245" s="58"/>
      <c r="H1245" s="62"/>
      <c r="I1245" s="62"/>
      <c r="K1245" s="58"/>
    </row>
    <row r="1246" spans="1:11" x14ac:dyDescent="0.3">
      <c r="A1246" s="59"/>
      <c r="B1246" s="60"/>
      <c r="C1246" s="61"/>
      <c r="D1246" s="57"/>
      <c r="E1246" s="58"/>
      <c r="F1246" s="58"/>
      <c r="G1246" s="58"/>
      <c r="H1246" s="62"/>
      <c r="I1246" s="62"/>
      <c r="K1246" s="58"/>
    </row>
    <row r="1247" spans="1:11" x14ac:dyDescent="0.3">
      <c r="A1247" s="59"/>
      <c r="B1247" s="60"/>
      <c r="C1247" s="61"/>
      <c r="D1247" s="57"/>
      <c r="E1247" s="58"/>
      <c r="F1247" s="58"/>
      <c r="G1247" s="58"/>
      <c r="H1247" s="62"/>
      <c r="I1247" s="62"/>
      <c r="K1247" s="58"/>
    </row>
    <row r="1248" spans="1:11" x14ac:dyDescent="0.3">
      <c r="A1248" s="59"/>
      <c r="B1248" s="60"/>
      <c r="C1248" s="61"/>
      <c r="D1248" s="57"/>
      <c r="E1248" s="58"/>
      <c r="F1248" s="58"/>
      <c r="G1248" s="58"/>
      <c r="H1248" s="62"/>
      <c r="I1248" s="62"/>
      <c r="K1248" s="58"/>
    </row>
    <row r="1249" spans="1:11" x14ac:dyDescent="0.3">
      <c r="A1249" s="59"/>
      <c r="B1249" s="60"/>
      <c r="C1249" s="61"/>
      <c r="D1249" s="57"/>
      <c r="E1249" s="58"/>
      <c r="F1249" s="58"/>
      <c r="G1249" s="58"/>
      <c r="H1249" s="62"/>
      <c r="I1249" s="62"/>
      <c r="K1249" s="58"/>
    </row>
    <row r="1250" spans="1:11" x14ac:dyDescent="0.3">
      <c r="A1250" s="59"/>
      <c r="B1250" s="60"/>
      <c r="C1250" s="61"/>
      <c r="D1250" s="57"/>
      <c r="E1250" s="58"/>
      <c r="F1250" s="58"/>
      <c r="G1250" s="58"/>
      <c r="H1250" s="62"/>
      <c r="I1250" s="62"/>
      <c r="K1250" s="58"/>
    </row>
    <row r="1251" spans="1:11" x14ac:dyDescent="0.3">
      <c r="A1251" s="59"/>
      <c r="B1251" s="60"/>
      <c r="C1251" s="61"/>
      <c r="D1251" s="57"/>
      <c r="E1251" s="58"/>
      <c r="F1251" s="58"/>
      <c r="G1251" s="58"/>
      <c r="H1251" s="62"/>
      <c r="I1251" s="62"/>
      <c r="K1251" s="58"/>
    </row>
    <row r="1252" spans="1:11" x14ac:dyDescent="0.3">
      <c r="A1252" s="59"/>
      <c r="B1252" s="60"/>
      <c r="C1252" s="61"/>
      <c r="D1252" s="57"/>
      <c r="E1252" s="58"/>
      <c r="F1252" s="58"/>
      <c r="G1252" s="58"/>
      <c r="H1252" s="62"/>
      <c r="I1252" s="62"/>
      <c r="K1252" s="63"/>
    </row>
    <row r="1253" spans="1:11" x14ac:dyDescent="0.3">
      <c r="A1253" s="59"/>
      <c r="B1253" s="60"/>
      <c r="C1253" s="61"/>
      <c r="D1253" s="57"/>
      <c r="E1253" s="58"/>
      <c r="F1253" s="58"/>
      <c r="G1253" s="58"/>
      <c r="H1253" s="62"/>
      <c r="I1253" s="62"/>
      <c r="K1253" s="63"/>
    </row>
    <row r="1254" spans="1:11" x14ac:dyDescent="0.3">
      <c r="A1254" s="59"/>
      <c r="B1254" s="60"/>
      <c r="C1254" s="61"/>
      <c r="D1254" s="57"/>
      <c r="E1254" s="58"/>
      <c r="F1254" s="58"/>
      <c r="G1254" s="58"/>
      <c r="H1254" s="62"/>
      <c r="I1254" s="62"/>
      <c r="K1254" s="63"/>
    </row>
    <row r="1255" spans="1:11" x14ac:dyDescent="0.3">
      <c r="A1255" s="59"/>
      <c r="B1255" s="60"/>
      <c r="C1255" s="61"/>
      <c r="D1255" s="57"/>
      <c r="E1255" s="58"/>
      <c r="F1255" s="58"/>
      <c r="G1255" s="58"/>
      <c r="H1255" s="62"/>
      <c r="I1255" s="62"/>
      <c r="K1255" s="58"/>
    </row>
    <row r="1256" spans="1:11" x14ac:dyDescent="0.3">
      <c r="A1256" s="59"/>
      <c r="B1256" s="60"/>
      <c r="C1256" s="61"/>
      <c r="D1256" s="57"/>
      <c r="E1256" s="58"/>
      <c r="F1256" s="58"/>
      <c r="G1256" s="58"/>
      <c r="H1256" s="62"/>
      <c r="I1256" s="62"/>
      <c r="K1256" s="58"/>
    </row>
    <row r="1257" spans="1:11" x14ac:dyDescent="0.3">
      <c r="A1257" s="59"/>
      <c r="B1257" s="60"/>
      <c r="C1257" s="61"/>
      <c r="D1257" s="57"/>
      <c r="E1257" s="58"/>
      <c r="F1257" s="58"/>
      <c r="G1257" s="58"/>
      <c r="H1257" s="62"/>
      <c r="I1257" s="62"/>
      <c r="K1257" s="58"/>
    </row>
    <row r="1258" spans="1:11" x14ac:dyDescent="0.3">
      <c r="A1258" s="59"/>
      <c r="B1258" s="60"/>
      <c r="C1258" s="61"/>
      <c r="D1258" s="57"/>
      <c r="E1258" s="58"/>
      <c r="F1258" s="58"/>
      <c r="G1258" s="58"/>
      <c r="H1258" s="62"/>
      <c r="I1258" s="62"/>
      <c r="K1258" s="63"/>
    </row>
    <row r="1259" spans="1:11" x14ac:dyDescent="0.3">
      <c r="A1259" s="59"/>
      <c r="B1259" s="60"/>
      <c r="C1259" s="61"/>
      <c r="D1259" s="57"/>
      <c r="E1259" s="58"/>
      <c r="F1259" s="58"/>
      <c r="G1259" s="58"/>
      <c r="H1259" s="62"/>
      <c r="I1259" s="62"/>
      <c r="K1259" s="63"/>
    </row>
    <row r="1260" spans="1:11" x14ac:dyDescent="0.3">
      <c r="A1260" s="59"/>
      <c r="B1260" s="60"/>
      <c r="C1260" s="61"/>
      <c r="D1260" s="57"/>
      <c r="E1260" s="58"/>
      <c r="F1260" s="58"/>
      <c r="G1260" s="58"/>
      <c r="H1260" s="62"/>
      <c r="I1260" s="62"/>
      <c r="K1260" s="63"/>
    </row>
    <row r="1261" spans="1:11" x14ac:dyDescent="0.3">
      <c r="A1261" s="59"/>
      <c r="B1261" s="60"/>
      <c r="C1261" s="61"/>
      <c r="D1261" s="57"/>
      <c r="E1261" s="58"/>
      <c r="F1261" s="58"/>
      <c r="G1261" s="58"/>
      <c r="H1261" s="62"/>
      <c r="I1261" s="62"/>
      <c r="K1261" s="63"/>
    </row>
    <row r="1262" spans="1:11" x14ac:dyDescent="0.3">
      <c r="A1262" s="59"/>
      <c r="B1262" s="60"/>
      <c r="C1262" s="61"/>
      <c r="D1262" s="57"/>
      <c r="E1262" s="58"/>
      <c r="F1262" s="58"/>
      <c r="G1262" s="58"/>
      <c r="H1262" s="62"/>
      <c r="I1262" s="62"/>
      <c r="K1262" s="63"/>
    </row>
    <row r="1263" spans="1:11" x14ac:dyDescent="0.3">
      <c r="A1263" s="59"/>
      <c r="B1263" s="60"/>
      <c r="C1263" s="61"/>
      <c r="D1263" s="57"/>
      <c r="E1263" s="58"/>
      <c r="F1263" s="58"/>
      <c r="G1263" s="58"/>
      <c r="H1263" s="62"/>
      <c r="I1263" s="62"/>
      <c r="K1263" s="63"/>
    </row>
    <row r="1264" spans="1:11" x14ac:dyDescent="0.3">
      <c r="A1264" s="59"/>
      <c r="B1264" s="60"/>
      <c r="C1264" s="61"/>
      <c r="D1264" s="57"/>
      <c r="E1264" s="58"/>
      <c r="F1264" s="58"/>
      <c r="G1264" s="58"/>
      <c r="H1264" s="62"/>
      <c r="I1264" s="62"/>
      <c r="K1264" s="58"/>
    </row>
    <row r="1265" spans="1:11" x14ac:dyDescent="0.3">
      <c r="A1265" s="59"/>
      <c r="B1265" s="60"/>
      <c r="C1265" s="61"/>
      <c r="D1265" s="57"/>
      <c r="E1265" s="58"/>
      <c r="F1265" s="58"/>
      <c r="G1265" s="58"/>
      <c r="H1265" s="62"/>
      <c r="I1265" s="62"/>
      <c r="K1265" s="58"/>
    </row>
    <row r="1266" spans="1:11" x14ac:dyDescent="0.3">
      <c r="A1266" s="59"/>
      <c r="B1266" s="60"/>
      <c r="C1266" s="61"/>
      <c r="D1266" s="57"/>
      <c r="E1266" s="58"/>
      <c r="F1266" s="58"/>
      <c r="G1266" s="58"/>
      <c r="H1266" s="62"/>
      <c r="I1266" s="62"/>
      <c r="K1266" s="58"/>
    </row>
    <row r="1267" spans="1:11" x14ac:dyDescent="0.3">
      <c r="A1267" s="59"/>
      <c r="B1267" s="60"/>
      <c r="C1267" s="61"/>
      <c r="D1267" s="57"/>
      <c r="E1267" s="58"/>
      <c r="F1267" s="58"/>
      <c r="G1267" s="58"/>
      <c r="H1267" s="62"/>
      <c r="I1267" s="62"/>
      <c r="K1267" s="63"/>
    </row>
    <row r="1268" spans="1:11" x14ac:dyDescent="0.3">
      <c r="A1268" s="59"/>
      <c r="B1268" s="60"/>
      <c r="C1268" s="61"/>
      <c r="D1268" s="57"/>
      <c r="E1268" s="58"/>
      <c r="F1268" s="58"/>
      <c r="G1268" s="58"/>
      <c r="H1268" s="62"/>
      <c r="I1268" s="62"/>
      <c r="K1268" s="58"/>
    </row>
    <row r="1269" spans="1:11" x14ac:dyDescent="0.3">
      <c r="A1269" s="59"/>
      <c r="B1269" s="60"/>
      <c r="C1269" s="61"/>
      <c r="D1269" s="57"/>
      <c r="E1269" s="58"/>
      <c r="F1269" s="58"/>
      <c r="G1269" s="58"/>
      <c r="H1269" s="62"/>
      <c r="I1269" s="62"/>
      <c r="K1269" s="58"/>
    </row>
    <row r="1270" spans="1:11" x14ac:dyDescent="0.3">
      <c r="A1270" s="59"/>
      <c r="B1270" s="60"/>
      <c r="C1270" s="61"/>
      <c r="D1270" s="57"/>
      <c r="E1270" s="58"/>
      <c r="F1270" s="58"/>
      <c r="G1270" s="58"/>
      <c r="H1270" s="62"/>
      <c r="I1270" s="62"/>
      <c r="K1270" s="58"/>
    </row>
    <row r="1271" spans="1:11" x14ac:dyDescent="0.3">
      <c r="A1271" s="59"/>
      <c r="B1271" s="60"/>
      <c r="C1271" s="61"/>
      <c r="D1271" s="57"/>
      <c r="E1271" s="58"/>
      <c r="F1271" s="58"/>
      <c r="G1271" s="58"/>
      <c r="H1271" s="62"/>
      <c r="I1271" s="62"/>
      <c r="K1271" s="58"/>
    </row>
    <row r="1272" spans="1:11" x14ac:dyDescent="0.3">
      <c r="A1272" s="59"/>
      <c r="B1272" s="60"/>
      <c r="C1272" s="61"/>
      <c r="D1272" s="57"/>
      <c r="E1272" s="58"/>
      <c r="F1272" s="58"/>
      <c r="G1272" s="58"/>
      <c r="H1272" s="62"/>
      <c r="I1272" s="62"/>
      <c r="K1272" s="63"/>
    </row>
    <row r="1273" spans="1:11" x14ac:dyDescent="0.3">
      <c r="A1273" s="59"/>
      <c r="B1273" s="60"/>
      <c r="C1273" s="61"/>
      <c r="D1273" s="57"/>
      <c r="E1273" s="58"/>
      <c r="F1273" s="58"/>
      <c r="G1273" s="58"/>
      <c r="H1273" s="62"/>
      <c r="I1273" s="62"/>
      <c r="K1273" s="63"/>
    </row>
    <row r="1274" spans="1:11" x14ac:dyDescent="0.3">
      <c r="A1274" s="59"/>
      <c r="B1274" s="60"/>
      <c r="C1274" s="61"/>
      <c r="D1274" s="57"/>
      <c r="E1274" s="58"/>
      <c r="F1274" s="58"/>
      <c r="G1274" s="58"/>
      <c r="H1274" s="62"/>
      <c r="I1274" s="62"/>
      <c r="K1274" s="63"/>
    </row>
    <row r="1275" spans="1:11" x14ac:dyDescent="0.3">
      <c r="A1275" s="59"/>
      <c r="B1275" s="60"/>
      <c r="C1275" s="61"/>
      <c r="D1275" s="57"/>
      <c r="E1275" s="58"/>
      <c r="F1275" s="58"/>
      <c r="G1275" s="58"/>
      <c r="H1275" s="62"/>
      <c r="I1275" s="62"/>
      <c r="K1275" s="63"/>
    </row>
    <row r="1276" spans="1:11" x14ac:dyDescent="0.3">
      <c r="A1276" s="59"/>
      <c r="B1276" s="60"/>
      <c r="C1276" s="61"/>
      <c r="D1276" s="57"/>
      <c r="E1276" s="58"/>
      <c r="F1276" s="58"/>
      <c r="G1276" s="58"/>
      <c r="H1276" s="62"/>
      <c r="I1276" s="62"/>
      <c r="K1276" s="63"/>
    </row>
    <row r="1277" spans="1:11" x14ac:dyDescent="0.3">
      <c r="A1277" s="59"/>
      <c r="B1277" s="60"/>
      <c r="C1277" s="61"/>
      <c r="D1277" s="57"/>
      <c r="E1277" s="58"/>
      <c r="F1277" s="58"/>
      <c r="G1277" s="58"/>
      <c r="H1277" s="62"/>
      <c r="I1277" s="62"/>
      <c r="K1277" s="63"/>
    </row>
    <row r="1278" spans="1:11" x14ac:dyDescent="0.3">
      <c r="A1278" s="59"/>
      <c r="B1278" s="60"/>
      <c r="C1278" s="61"/>
      <c r="D1278" s="57"/>
      <c r="E1278" s="58"/>
      <c r="F1278" s="58"/>
      <c r="G1278" s="58"/>
      <c r="H1278" s="62"/>
      <c r="I1278" s="62"/>
      <c r="K1278" s="63"/>
    </row>
    <row r="1279" spans="1:11" x14ac:dyDescent="0.3">
      <c r="A1279" s="59"/>
      <c r="B1279" s="60"/>
      <c r="C1279" s="61"/>
      <c r="D1279" s="57"/>
      <c r="E1279" s="58"/>
      <c r="F1279" s="58"/>
      <c r="G1279" s="58"/>
      <c r="H1279" s="62"/>
      <c r="I1279" s="62"/>
      <c r="K1279" s="63"/>
    </row>
    <row r="1280" spans="1:11" x14ac:dyDescent="0.3">
      <c r="A1280" s="59"/>
      <c r="B1280" s="60"/>
      <c r="C1280" s="61"/>
      <c r="D1280" s="57"/>
      <c r="E1280" s="58"/>
      <c r="F1280" s="58"/>
      <c r="G1280" s="58"/>
      <c r="H1280" s="62"/>
      <c r="I1280" s="62"/>
      <c r="K1280" s="63"/>
    </row>
    <row r="1281" spans="1:11" x14ac:dyDescent="0.3">
      <c r="A1281" s="59"/>
      <c r="B1281" s="60"/>
      <c r="C1281" s="61"/>
      <c r="D1281" s="57"/>
      <c r="E1281" s="58"/>
      <c r="F1281" s="58"/>
      <c r="G1281" s="58"/>
      <c r="H1281" s="62"/>
      <c r="I1281" s="62"/>
      <c r="K1281" s="63"/>
    </row>
    <row r="1282" spans="1:11" x14ac:dyDescent="0.3">
      <c r="A1282" s="59"/>
      <c r="B1282" s="60"/>
      <c r="C1282" s="61"/>
      <c r="D1282" s="57"/>
      <c r="E1282" s="58"/>
      <c r="F1282" s="58"/>
      <c r="G1282" s="58"/>
      <c r="H1282" s="62"/>
      <c r="I1282" s="62"/>
      <c r="K1282" s="63"/>
    </row>
    <row r="1283" spans="1:11" x14ac:dyDescent="0.3">
      <c r="A1283" s="59"/>
      <c r="B1283" s="60"/>
      <c r="C1283" s="61"/>
      <c r="D1283" s="57"/>
      <c r="E1283" s="58"/>
      <c r="F1283" s="58"/>
      <c r="G1283" s="58"/>
      <c r="H1283" s="62"/>
      <c r="I1283" s="62"/>
      <c r="K1283" s="63"/>
    </row>
    <row r="1284" spans="1:11" x14ac:dyDescent="0.3">
      <c r="A1284" s="59"/>
      <c r="B1284" s="60"/>
      <c r="C1284" s="61"/>
      <c r="D1284" s="57"/>
      <c r="E1284" s="58"/>
      <c r="F1284" s="58"/>
      <c r="G1284" s="58"/>
      <c r="H1284" s="62"/>
      <c r="I1284" s="62"/>
      <c r="K1284" s="58"/>
    </row>
    <row r="1285" spans="1:11" x14ac:dyDescent="0.3">
      <c r="A1285" s="59"/>
      <c r="B1285" s="60"/>
      <c r="C1285" s="61"/>
      <c r="D1285" s="57"/>
      <c r="E1285" s="58"/>
      <c r="F1285" s="58"/>
      <c r="G1285" s="58"/>
      <c r="H1285" s="62"/>
      <c r="I1285" s="62"/>
      <c r="K1285" s="58"/>
    </row>
    <row r="1286" spans="1:11" x14ac:dyDescent="0.3">
      <c r="A1286" s="59"/>
      <c r="B1286" s="60"/>
      <c r="C1286" s="61"/>
      <c r="D1286" s="57"/>
      <c r="E1286" s="58"/>
      <c r="F1286" s="58"/>
      <c r="G1286" s="58"/>
      <c r="H1286" s="62"/>
      <c r="I1286" s="62"/>
      <c r="K1286" s="63"/>
    </row>
    <row r="1287" spans="1:11" x14ac:dyDescent="0.3">
      <c r="A1287" s="59"/>
      <c r="B1287" s="60"/>
      <c r="C1287" s="61"/>
      <c r="D1287" s="57"/>
      <c r="E1287" s="58"/>
      <c r="F1287" s="58"/>
      <c r="G1287" s="58"/>
      <c r="H1287" s="62"/>
      <c r="I1287" s="62"/>
      <c r="K1287" s="63"/>
    </row>
    <row r="1288" spans="1:11" x14ac:dyDescent="0.3">
      <c r="A1288" s="59"/>
      <c r="B1288" s="60"/>
      <c r="C1288" s="61"/>
      <c r="D1288" s="57"/>
      <c r="E1288" s="58"/>
      <c r="F1288" s="58"/>
      <c r="G1288" s="58"/>
      <c r="H1288" s="62"/>
      <c r="I1288" s="62"/>
      <c r="K1288" s="63"/>
    </row>
    <row r="1289" spans="1:11" x14ac:dyDescent="0.3">
      <c r="A1289" s="59"/>
      <c r="B1289" s="60"/>
      <c r="C1289" s="61"/>
      <c r="D1289" s="57"/>
      <c r="E1289" s="58"/>
      <c r="F1289" s="58"/>
      <c r="G1289" s="58"/>
      <c r="H1289" s="62"/>
      <c r="I1289" s="62"/>
      <c r="K1289" s="63"/>
    </row>
    <row r="1290" spans="1:11" x14ac:dyDescent="0.3">
      <c r="A1290" s="59"/>
      <c r="B1290" s="60"/>
      <c r="C1290" s="61"/>
      <c r="D1290" s="57"/>
      <c r="E1290" s="58"/>
      <c r="F1290" s="58"/>
      <c r="G1290" s="58"/>
      <c r="H1290" s="62"/>
      <c r="I1290" s="62"/>
      <c r="K1290" s="63"/>
    </row>
    <row r="1291" spans="1:11" x14ac:dyDescent="0.3">
      <c r="A1291" s="59"/>
      <c r="B1291" s="60"/>
      <c r="C1291" s="61"/>
      <c r="D1291" s="57"/>
      <c r="E1291" s="58"/>
      <c r="F1291" s="58"/>
      <c r="G1291" s="58"/>
      <c r="H1291" s="62"/>
      <c r="I1291" s="62"/>
      <c r="K1291" s="63"/>
    </row>
    <row r="1292" spans="1:11" x14ac:dyDescent="0.3">
      <c r="A1292" s="59"/>
      <c r="B1292" s="60"/>
      <c r="C1292" s="61"/>
      <c r="D1292" s="57"/>
      <c r="E1292" s="58"/>
      <c r="F1292" s="58"/>
      <c r="G1292" s="58"/>
      <c r="H1292" s="62"/>
      <c r="I1292" s="62"/>
      <c r="K1292" s="63"/>
    </row>
    <row r="1293" spans="1:11" x14ac:dyDescent="0.3">
      <c r="A1293" s="59"/>
      <c r="B1293" s="60"/>
      <c r="C1293" s="61"/>
      <c r="D1293" s="57"/>
      <c r="E1293" s="58"/>
      <c r="F1293" s="58"/>
      <c r="G1293" s="58"/>
      <c r="H1293" s="62"/>
      <c r="I1293" s="62"/>
      <c r="K1293" s="63"/>
    </row>
    <row r="1294" spans="1:11" x14ac:dyDescent="0.3">
      <c r="A1294" s="59"/>
      <c r="B1294" s="60"/>
      <c r="C1294" s="61"/>
      <c r="D1294" s="57"/>
      <c r="E1294" s="58"/>
      <c r="F1294" s="58"/>
      <c r="G1294" s="58"/>
      <c r="H1294" s="62"/>
      <c r="I1294" s="62"/>
      <c r="K1294" s="63"/>
    </row>
    <row r="1295" spans="1:11" x14ac:dyDescent="0.3">
      <c r="A1295" s="59"/>
      <c r="B1295" s="60"/>
      <c r="C1295" s="61"/>
      <c r="D1295" s="57"/>
      <c r="E1295" s="58"/>
      <c r="F1295" s="58"/>
      <c r="G1295" s="58"/>
      <c r="H1295" s="62"/>
      <c r="I1295" s="62"/>
      <c r="K1295" s="58"/>
    </row>
    <row r="1296" spans="1:11" x14ac:dyDescent="0.3">
      <c r="A1296" s="59"/>
      <c r="B1296" s="60"/>
      <c r="C1296" s="61"/>
      <c r="D1296" s="57"/>
      <c r="E1296" s="58"/>
      <c r="F1296" s="58"/>
      <c r="G1296" s="58"/>
      <c r="H1296" s="62"/>
      <c r="I1296" s="62"/>
      <c r="K1296" s="63"/>
    </row>
    <row r="1297" spans="1:11" x14ac:dyDescent="0.3">
      <c r="A1297" s="59"/>
      <c r="B1297" s="60"/>
      <c r="C1297" s="61"/>
      <c r="D1297" s="57"/>
      <c r="E1297" s="58"/>
      <c r="F1297" s="58"/>
      <c r="G1297" s="58"/>
      <c r="H1297" s="62"/>
      <c r="I1297" s="62"/>
      <c r="K1297" s="63"/>
    </row>
    <row r="1298" spans="1:11" x14ac:dyDescent="0.3">
      <c r="A1298" s="59"/>
      <c r="B1298" s="60"/>
      <c r="C1298" s="61"/>
      <c r="D1298" s="57"/>
      <c r="E1298" s="58"/>
      <c r="F1298" s="58"/>
      <c r="G1298" s="58"/>
      <c r="H1298" s="62"/>
      <c r="I1298" s="62"/>
      <c r="K1298" s="63"/>
    </row>
    <row r="1299" spans="1:11" x14ac:dyDescent="0.3">
      <c r="A1299" s="59"/>
      <c r="B1299" s="60"/>
      <c r="C1299" s="61"/>
      <c r="D1299" s="57"/>
      <c r="E1299" s="58"/>
      <c r="F1299" s="58"/>
      <c r="G1299" s="58"/>
      <c r="H1299" s="62"/>
      <c r="I1299" s="62"/>
      <c r="K1299" s="63"/>
    </row>
    <row r="1300" spans="1:11" x14ac:dyDescent="0.3">
      <c r="A1300" s="59"/>
      <c r="B1300" s="60"/>
      <c r="C1300" s="61"/>
      <c r="D1300" s="57"/>
      <c r="E1300" s="58"/>
      <c r="F1300" s="58"/>
      <c r="G1300" s="58"/>
      <c r="H1300" s="62"/>
      <c r="I1300" s="62"/>
      <c r="K1300" s="58"/>
    </row>
    <row r="1301" spans="1:11" x14ac:dyDescent="0.3">
      <c r="A1301" s="59"/>
      <c r="B1301" s="60"/>
      <c r="C1301" s="61"/>
      <c r="D1301" s="57"/>
      <c r="E1301" s="58"/>
      <c r="F1301" s="58"/>
      <c r="G1301" s="58"/>
      <c r="H1301" s="62"/>
      <c r="I1301" s="62"/>
      <c r="K1301" s="58"/>
    </row>
    <row r="1302" spans="1:11" x14ac:dyDescent="0.3">
      <c r="A1302" s="59"/>
      <c r="B1302" s="60"/>
      <c r="C1302" s="61"/>
      <c r="D1302" s="57"/>
      <c r="E1302" s="58"/>
      <c r="F1302" s="58"/>
      <c r="G1302" s="58"/>
      <c r="H1302" s="62"/>
      <c r="I1302" s="62"/>
      <c r="K1302" s="58"/>
    </row>
    <row r="1303" spans="1:11" x14ac:dyDescent="0.3">
      <c r="A1303" s="59"/>
      <c r="B1303" s="60"/>
      <c r="C1303" s="61"/>
      <c r="D1303" s="57"/>
      <c r="E1303" s="58"/>
      <c r="F1303" s="58"/>
      <c r="G1303" s="58"/>
      <c r="H1303" s="62"/>
      <c r="I1303" s="62"/>
      <c r="K1303" s="58"/>
    </row>
    <row r="1304" spans="1:11" x14ac:dyDescent="0.3">
      <c r="A1304" s="59"/>
      <c r="B1304" s="60"/>
      <c r="C1304" s="61"/>
      <c r="D1304" s="57"/>
      <c r="E1304" s="58"/>
      <c r="F1304" s="58"/>
      <c r="G1304" s="58"/>
      <c r="H1304" s="62"/>
      <c r="I1304" s="62"/>
      <c r="K1304" s="58"/>
    </row>
    <row r="1305" spans="1:11" x14ac:dyDescent="0.3">
      <c r="A1305" s="59"/>
      <c r="B1305" s="60"/>
      <c r="C1305" s="61"/>
      <c r="D1305" s="57"/>
      <c r="E1305" s="58"/>
      <c r="F1305" s="58"/>
      <c r="G1305" s="58"/>
      <c r="H1305" s="62"/>
      <c r="I1305" s="62"/>
      <c r="K1305" s="58"/>
    </row>
    <row r="1306" spans="1:11" x14ac:dyDescent="0.3">
      <c r="A1306" s="59"/>
      <c r="B1306" s="60"/>
      <c r="C1306" s="61"/>
      <c r="D1306" s="57"/>
      <c r="E1306" s="58"/>
      <c r="F1306" s="58"/>
      <c r="G1306" s="58"/>
      <c r="H1306" s="62"/>
      <c r="I1306" s="62"/>
      <c r="K1306" s="58"/>
    </row>
    <row r="1307" spans="1:11" x14ac:dyDescent="0.3">
      <c r="A1307" s="59"/>
      <c r="B1307" s="60"/>
      <c r="C1307" s="61"/>
      <c r="D1307" s="57"/>
      <c r="E1307" s="58"/>
      <c r="F1307" s="58"/>
      <c r="G1307" s="58"/>
      <c r="H1307" s="62"/>
      <c r="I1307" s="62"/>
      <c r="K1307" s="58"/>
    </row>
    <row r="1308" spans="1:11" x14ac:dyDescent="0.3">
      <c r="A1308" s="59"/>
      <c r="B1308" s="60"/>
      <c r="C1308" s="61"/>
      <c r="D1308" s="57"/>
      <c r="E1308" s="58"/>
      <c r="F1308" s="58"/>
      <c r="G1308" s="58"/>
      <c r="H1308" s="62"/>
      <c r="I1308" s="62"/>
      <c r="K1308" s="58"/>
    </row>
    <row r="1309" spans="1:11" x14ac:dyDescent="0.3">
      <c r="A1309" s="59"/>
      <c r="B1309" s="60"/>
      <c r="C1309" s="61"/>
      <c r="D1309" s="57"/>
      <c r="E1309" s="58"/>
      <c r="F1309" s="58"/>
      <c r="G1309" s="58"/>
      <c r="H1309" s="62"/>
      <c r="I1309" s="62"/>
      <c r="K1309" s="63"/>
    </row>
    <row r="1310" spans="1:11" x14ac:dyDescent="0.3">
      <c r="A1310" s="59"/>
      <c r="B1310" s="60"/>
      <c r="C1310" s="61"/>
      <c r="D1310" s="57"/>
      <c r="E1310" s="58"/>
      <c r="F1310" s="58"/>
      <c r="G1310" s="58"/>
      <c r="H1310" s="62"/>
      <c r="I1310" s="62"/>
      <c r="K1310" s="63"/>
    </row>
    <row r="1311" spans="1:11" x14ac:dyDescent="0.3">
      <c r="A1311" s="59"/>
      <c r="B1311" s="60"/>
      <c r="C1311" s="61"/>
      <c r="D1311" s="57"/>
      <c r="E1311" s="58"/>
      <c r="F1311" s="58"/>
      <c r="G1311" s="58"/>
      <c r="H1311" s="62"/>
      <c r="I1311" s="62"/>
      <c r="K1311" s="63"/>
    </row>
    <row r="1312" spans="1:11" x14ac:dyDescent="0.3">
      <c r="A1312" s="59"/>
      <c r="B1312" s="60"/>
      <c r="C1312" s="61"/>
      <c r="D1312" s="57"/>
      <c r="E1312" s="58"/>
      <c r="F1312" s="58"/>
      <c r="G1312" s="58"/>
      <c r="H1312" s="62"/>
      <c r="I1312" s="62"/>
      <c r="K1312" s="63"/>
    </row>
    <row r="1313" spans="1:11" x14ac:dyDescent="0.3">
      <c r="A1313" s="59"/>
      <c r="B1313" s="60"/>
      <c r="C1313" s="61"/>
      <c r="D1313" s="57"/>
      <c r="E1313" s="58"/>
      <c r="F1313" s="58"/>
      <c r="G1313" s="58"/>
      <c r="H1313" s="62"/>
      <c r="I1313" s="62"/>
      <c r="K1313" s="63"/>
    </row>
    <row r="1314" spans="1:11" x14ac:dyDescent="0.3">
      <c r="A1314" s="59"/>
      <c r="B1314" s="60"/>
      <c r="C1314" s="61"/>
      <c r="D1314" s="57"/>
      <c r="E1314" s="58"/>
      <c r="F1314" s="58"/>
      <c r="G1314" s="58"/>
      <c r="H1314" s="62"/>
      <c r="I1314" s="62"/>
      <c r="K1314" s="63"/>
    </row>
    <row r="1315" spans="1:11" x14ac:dyDescent="0.3">
      <c r="A1315" s="59"/>
      <c r="B1315" s="60"/>
      <c r="C1315" s="61"/>
      <c r="D1315" s="57"/>
      <c r="E1315" s="58"/>
      <c r="F1315" s="58"/>
      <c r="G1315" s="58"/>
      <c r="H1315" s="62"/>
      <c r="I1315" s="62"/>
      <c r="K1315" s="63"/>
    </row>
    <row r="1316" spans="1:11" x14ac:dyDescent="0.3">
      <c r="A1316" s="59"/>
      <c r="B1316" s="60"/>
      <c r="C1316" s="61"/>
      <c r="D1316" s="57"/>
      <c r="E1316" s="58"/>
      <c r="F1316" s="58"/>
      <c r="G1316" s="58"/>
      <c r="H1316" s="62"/>
      <c r="I1316" s="62"/>
      <c r="K1316" s="63"/>
    </row>
    <row r="1317" spans="1:11" x14ac:dyDescent="0.3">
      <c r="A1317" s="59"/>
      <c r="B1317" s="60"/>
      <c r="C1317" s="61"/>
      <c r="D1317" s="57"/>
      <c r="E1317" s="58"/>
      <c r="F1317" s="58"/>
      <c r="G1317" s="58"/>
      <c r="H1317" s="62"/>
      <c r="I1317" s="62"/>
      <c r="K1317" s="63"/>
    </row>
    <row r="1318" spans="1:11" x14ac:dyDescent="0.3">
      <c r="A1318" s="59"/>
      <c r="B1318" s="60"/>
      <c r="C1318" s="61"/>
      <c r="D1318" s="57"/>
      <c r="E1318" s="58"/>
      <c r="F1318" s="58"/>
      <c r="G1318" s="58"/>
      <c r="H1318" s="62"/>
      <c r="I1318" s="62"/>
      <c r="K1318" s="63"/>
    </row>
    <row r="1319" spans="1:11" x14ac:dyDescent="0.3">
      <c r="A1319" s="59"/>
      <c r="B1319" s="60"/>
      <c r="C1319" s="61"/>
      <c r="D1319" s="57"/>
      <c r="E1319" s="58"/>
      <c r="F1319" s="58"/>
      <c r="G1319" s="58"/>
      <c r="H1319" s="62"/>
      <c r="I1319" s="62"/>
      <c r="K1319" s="58"/>
    </row>
    <row r="1320" spans="1:11" x14ac:dyDescent="0.3">
      <c r="A1320" s="59"/>
      <c r="B1320" s="60"/>
      <c r="C1320" s="61"/>
      <c r="D1320" s="57"/>
      <c r="E1320" s="58"/>
      <c r="F1320" s="58"/>
      <c r="G1320" s="58"/>
      <c r="H1320" s="62"/>
      <c r="I1320" s="62"/>
      <c r="K1320" s="63"/>
    </row>
    <row r="1321" spans="1:11" x14ac:dyDescent="0.3">
      <c r="A1321" s="59"/>
      <c r="B1321" s="60"/>
      <c r="C1321" s="61"/>
      <c r="D1321" s="57"/>
      <c r="E1321" s="58"/>
      <c r="F1321" s="58"/>
      <c r="G1321" s="58"/>
      <c r="H1321" s="62"/>
      <c r="I1321" s="62"/>
      <c r="K1321" s="63"/>
    </row>
    <row r="1322" spans="1:11" x14ac:dyDescent="0.3">
      <c r="A1322" s="59"/>
      <c r="B1322" s="60"/>
      <c r="C1322" s="61"/>
      <c r="D1322" s="57"/>
      <c r="E1322" s="58"/>
      <c r="F1322" s="58"/>
      <c r="G1322" s="58"/>
      <c r="H1322" s="62"/>
      <c r="I1322" s="62"/>
      <c r="K1322" s="63"/>
    </row>
    <row r="1323" spans="1:11" x14ac:dyDescent="0.3">
      <c r="A1323" s="59"/>
      <c r="B1323" s="60"/>
      <c r="C1323" s="61"/>
      <c r="D1323" s="57"/>
      <c r="E1323" s="58"/>
      <c r="F1323" s="58"/>
      <c r="G1323" s="58"/>
      <c r="H1323" s="62"/>
      <c r="I1323" s="62"/>
      <c r="K1323" s="63"/>
    </row>
    <row r="1324" spans="1:11" x14ac:dyDescent="0.3">
      <c r="A1324" s="59"/>
      <c r="B1324" s="60"/>
      <c r="C1324" s="61"/>
      <c r="D1324" s="57"/>
      <c r="E1324" s="58"/>
      <c r="F1324" s="58"/>
      <c r="G1324" s="58"/>
      <c r="H1324" s="62"/>
      <c r="I1324" s="62"/>
      <c r="K1324" s="63"/>
    </row>
    <row r="1325" spans="1:11" x14ac:dyDescent="0.3">
      <c r="A1325" s="59"/>
      <c r="B1325" s="60"/>
      <c r="C1325" s="61"/>
      <c r="D1325" s="57"/>
      <c r="E1325" s="58"/>
      <c r="F1325" s="58"/>
      <c r="G1325" s="58"/>
      <c r="H1325" s="62"/>
      <c r="I1325" s="62"/>
      <c r="K1325" s="63"/>
    </row>
    <row r="1326" spans="1:11" x14ac:dyDescent="0.3">
      <c r="A1326" s="59"/>
      <c r="B1326" s="60"/>
      <c r="C1326" s="61"/>
      <c r="D1326" s="57"/>
      <c r="E1326" s="58"/>
      <c r="F1326" s="58"/>
      <c r="G1326" s="58"/>
      <c r="H1326" s="62"/>
      <c r="I1326" s="62"/>
      <c r="K1326" s="58"/>
    </row>
    <row r="1327" spans="1:11" x14ac:dyDescent="0.3">
      <c r="A1327" s="59"/>
      <c r="B1327" s="60"/>
      <c r="C1327" s="61"/>
      <c r="D1327" s="57"/>
      <c r="E1327" s="58"/>
      <c r="F1327" s="58"/>
      <c r="G1327" s="58"/>
      <c r="H1327" s="62"/>
      <c r="I1327" s="62"/>
      <c r="K1327" s="58"/>
    </row>
    <row r="1328" spans="1:11" x14ac:dyDescent="0.3">
      <c r="A1328" s="59"/>
      <c r="B1328" s="60"/>
      <c r="C1328" s="61"/>
      <c r="D1328" s="57"/>
      <c r="E1328" s="58"/>
      <c r="F1328" s="58"/>
      <c r="G1328" s="58"/>
      <c r="H1328" s="62"/>
      <c r="I1328" s="62"/>
      <c r="K1328" s="63"/>
    </row>
    <row r="1329" spans="1:11" x14ac:dyDescent="0.3">
      <c r="A1329" s="59"/>
      <c r="B1329" s="60"/>
      <c r="C1329" s="61"/>
      <c r="D1329" s="57"/>
      <c r="E1329" s="58"/>
      <c r="F1329" s="58"/>
      <c r="G1329" s="58"/>
      <c r="H1329" s="62"/>
      <c r="I1329" s="62"/>
      <c r="K1329" s="63"/>
    </row>
    <row r="1330" spans="1:11" x14ac:dyDescent="0.3">
      <c r="A1330" s="59"/>
      <c r="B1330" s="60"/>
      <c r="C1330" s="61"/>
      <c r="D1330" s="57"/>
      <c r="E1330" s="58"/>
      <c r="F1330" s="58"/>
      <c r="G1330" s="58"/>
      <c r="H1330" s="62"/>
      <c r="I1330" s="62"/>
      <c r="K1330" s="63"/>
    </row>
    <row r="1331" spans="1:11" x14ac:dyDescent="0.3">
      <c r="A1331" s="59"/>
      <c r="B1331" s="60"/>
      <c r="C1331" s="61"/>
      <c r="D1331" s="57"/>
      <c r="E1331" s="58"/>
      <c r="F1331" s="58"/>
      <c r="G1331" s="58"/>
      <c r="H1331" s="62"/>
      <c r="I1331" s="62"/>
      <c r="K1331" s="63"/>
    </row>
    <row r="1332" spans="1:11" x14ac:dyDescent="0.3">
      <c r="A1332" s="59"/>
      <c r="B1332" s="60"/>
      <c r="C1332" s="61"/>
      <c r="D1332" s="57"/>
      <c r="E1332" s="58"/>
      <c r="F1332" s="58"/>
      <c r="G1332" s="58"/>
      <c r="H1332" s="62"/>
      <c r="I1332" s="62"/>
      <c r="K1332" s="63"/>
    </row>
    <row r="1333" spans="1:11" x14ac:dyDescent="0.3">
      <c r="A1333" s="59"/>
      <c r="B1333" s="60"/>
      <c r="C1333" s="61"/>
      <c r="D1333" s="57"/>
      <c r="E1333" s="58"/>
      <c r="F1333" s="58"/>
      <c r="G1333" s="58"/>
      <c r="H1333" s="62"/>
      <c r="I1333" s="62"/>
      <c r="K1333" s="63"/>
    </row>
    <row r="1334" spans="1:11" x14ac:dyDescent="0.3">
      <c r="A1334" s="59"/>
      <c r="B1334" s="60"/>
      <c r="C1334" s="61"/>
      <c r="D1334" s="57"/>
      <c r="E1334" s="58"/>
      <c r="F1334" s="58"/>
      <c r="G1334" s="58"/>
      <c r="H1334" s="62"/>
      <c r="I1334" s="62"/>
      <c r="K1334" s="63"/>
    </row>
    <row r="1335" spans="1:11" x14ac:dyDescent="0.3">
      <c r="A1335" s="59"/>
      <c r="B1335" s="60"/>
      <c r="C1335" s="61"/>
      <c r="D1335" s="57"/>
      <c r="E1335" s="58"/>
      <c r="F1335" s="58"/>
      <c r="G1335" s="58"/>
      <c r="H1335" s="62"/>
      <c r="I1335" s="62"/>
      <c r="K1335" s="63"/>
    </row>
    <row r="1336" spans="1:11" x14ac:dyDescent="0.3">
      <c r="A1336" s="59"/>
      <c r="B1336" s="60"/>
      <c r="C1336" s="61"/>
      <c r="D1336" s="57"/>
      <c r="E1336" s="58"/>
      <c r="F1336" s="58"/>
      <c r="G1336" s="58"/>
      <c r="H1336" s="62"/>
      <c r="I1336" s="62"/>
      <c r="K1336" s="63"/>
    </row>
    <row r="1337" spans="1:11" x14ac:dyDescent="0.3">
      <c r="A1337" s="59"/>
      <c r="B1337" s="60"/>
      <c r="C1337" s="61"/>
      <c r="D1337" s="57"/>
      <c r="E1337" s="58"/>
      <c r="F1337" s="58"/>
      <c r="G1337" s="58"/>
      <c r="H1337" s="62"/>
      <c r="I1337" s="62"/>
      <c r="K1337" s="63"/>
    </row>
    <row r="1338" spans="1:11" x14ac:dyDescent="0.3">
      <c r="A1338" s="59"/>
      <c r="B1338" s="60"/>
      <c r="C1338" s="61"/>
      <c r="D1338" s="57"/>
      <c r="E1338" s="58"/>
      <c r="F1338" s="58"/>
      <c r="G1338" s="58"/>
      <c r="H1338" s="62"/>
      <c r="I1338" s="62"/>
      <c r="K1338" s="63"/>
    </row>
    <row r="1339" spans="1:11" x14ac:dyDescent="0.3">
      <c r="A1339" s="59"/>
      <c r="B1339" s="60"/>
      <c r="C1339" s="61"/>
      <c r="D1339" s="57"/>
      <c r="E1339" s="58"/>
      <c r="F1339" s="58"/>
      <c r="G1339" s="58"/>
      <c r="H1339" s="62"/>
      <c r="I1339" s="62"/>
      <c r="K1339" s="63"/>
    </row>
    <row r="1340" spans="1:11" x14ac:dyDescent="0.3">
      <c r="A1340" s="59"/>
      <c r="B1340" s="60"/>
      <c r="C1340" s="61"/>
      <c r="D1340" s="57"/>
      <c r="E1340" s="58"/>
      <c r="F1340" s="58"/>
      <c r="G1340" s="58"/>
      <c r="H1340" s="62"/>
      <c r="I1340" s="62"/>
      <c r="K1340" s="58"/>
    </row>
    <row r="1341" spans="1:11" x14ac:dyDescent="0.3">
      <c r="A1341" s="59"/>
      <c r="B1341" s="60"/>
      <c r="C1341" s="61"/>
      <c r="D1341" s="57"/>
      <c r="E1341" s="58"/>
      <c r="F1341" s="58"/>
      <c r="G1341" s="58"/>
      <c r="H1341" s="62"/>
      <c r="I1341" s="62"/>
      <c r="K1341" s="63"/>
    </row>
    <row r="1342" spans="1:11" x14ac:dyDescent="0.3">
      <c r="A1342" s="59"/>
      <c r="B1342" s="60"/>
      <c r="C1342" s="61"/>
      <c r="D1342" s="57"/>
      <c r="E1342" s="58"/>
      <c r="F1342" s="58"/>
      <c r="G1342" s="58"/>
      <c r="H1342" s="62"/>
      <c r="I1342" s="62"/>
      <c r="K1342" s="63"/>
    </row>
    <row r="1343" spans="1:11" x14ac:dyDescent="0.3">
      <c r="A1343" s="59"/>
      <c r="B1343" s="60"/>
      <c r="C1343" s="61"/>
      <c r="D1343" s="57"/>
      <c r="E1343" s="58"/>
      <c r="F1343" s="58"/>
      <c r="G1343" s="58"/>
      <c r="H1343" s="62"/>
      <c r="I1343" s="62"/>
      <c r="K1343" s="63"/>
    </row>
    <row r="1344" spans="1:11" x14ac:dyDescent="0.3">
      <c r="A1344" s="59"/>
      <c r="B1344" s="60"/>
      <c r="C1344" s="61"/>
      <c r="D1344" s="57"/>
      <c r="E1344" s="58"/>
      <c r="F1344" s="58"/>
      <c r="G1344" s="58"/>
      <c r="H1344" s="62"/>
      <c r="I1344" s="62"/>
      <c r="K1344" s="63"/>
    </row>
    <row r="1345" spans="1:11" x14ac:dyDescent="0.3">
      <c r="A1345" s="59"/>
      <c r="B1345" s="60"/>
      <c r="C1345" s="61"/>
      <c r="D1345" s="57"/>
      <c r="E1345" s="58"/>
      <c r="F1345" s="58"/>
      <c r="G1345" s="58"/>
      <c r="H1345" s="62"/>
      <c r="I1345" s="62"/>
      <c r="K1345" s="58"/>
    </row>
    <row r="1346" spans="1:11" x14ac:dyDescent="0.3">
      <c r="A1346" s="59"/>
      <c r="B1346" s="60"/>
      <c r="C1346" s="61"/>
      <c r="D1346" s="57"/>
      <c r="E1346" s="58"/>
      <c r="F1346" s="58"/>
      <c r="G1346" s="58"/>
      <c r="H1346" s="62"/>
      <c r="I1346" s="62"/>
      <c r="K1346" s="58"/>
    </row>
    <row r="1347" spans="1:11" x14ac:dyDescent="0.3">
      <c r="A1347" s="59"/>
      <c r="B1347" s="60"/>
      <c r="C1347" s="61"/>
      <c r="D1347" s="57"/>
      <c r="E1347" s="58"/>
      <c r="F1347" s="58"/>
      <c r="G1347" s="58"/>
      <c r="H1347" s="62"/>
      <c r="I1347" s="62"/>
      <c r="K1347" s="58"/>
    </row>
    <row r="1348" spans="1:11" x14ac:dyDescent="0.3">
      <c r="A1348" s="59"/>
      <c r="B1348" s="60"/>
      <c r="C1348" s="61"/>
      <c r="D1348" s="57"/>
      <c r="E1348" s="58"/>
      <c r="F1348" s="58"/>
      <c r="G1348" s="58"/>
      <c r="H1348" s="62"/>
      <c r="I1348" s="62"/>
      <c r="K1348" s="58"/>
    </row>
    <row r="1349" spans="1:11" x14ac:dyDescent="0.3">
      <c r="A1349" s="59"/>
      <c r="B1349" s="60"/>
      <c r="C1349" s="61"/>
      <c r="D1349" s="57"/>
      <c r="E1349" s="58"/>
      <c r="F1349" s="58"/>
      <c r="G1349" s="58"/>
      <c r="H1349" s="62"/>
      <c r="I1349" s="62"/>
      <c r="K1349" s="63"/>
    </row>
    <row r="1350" spans="1:11" x14ac:dyDescent="0.3">
      <c r="A1350" s="59"/>
      <c r="B1350" s="60"/>
      <c r="C1350" s="61"/>
      <c r="D1350" s="57"/>
      <c r="E1350" s="58"/>
      <c r="F1350" s="58"/>
      <c r="G1350" s="58"/>
      <c r="H1350" s="62"/>
      <c r="I1350" s="62"/>
      <c r="K1350" s="63"/>
    </row>
    <row r="1351" spans="1:11" x14ac:dyDescent="0.3">
      <c r="A1351" s="59"/>
      <c r="B1351" s="60"/>
      <c r="C1351" s="61"/>
      <c r="D1351" s="57"/>
      <c r="E1351" s="58"/>
      <c r="F1351" s="58"/>
      <c r="G1351" s="58"/>
      <c r="H1351" s="62"/>
      <c r="I1351" s="62"/>
      <c r="K1351" s="63"/>
    </row>
    <row r="1352" spans="1:11" x14ac:dyDescent="0.3">
      <c r="A1352" s="59"/>
      <c r="B1352" s="60"/>
      <c r="C1352" s="61"/>
      <c r="D1352" s="57"/>
      <c r="E1352" s="58"/>
      <c r="F1352" s="58"/>
      <c r="G1352" s="58"/>
      <c r="H1352" s="62"/>
      <c r="I1352" s="62"/>
      <c r="K1352" s="58"/>
    </row>
    <row r="1353" spans="1:11" x14ac:dyDescent="0.3">
      <c r="A1353" s="59"/>
      <c r="B1353" s="60"/>
      <c r="C1353" s="61"/>
      <c r="D1353" s="57"/>
      <c r="E1353" s="58"/>
      <c r="F1353" s="58"/>
      <c r="G1353" s="58"/>
      <c r="H1353" s="62"/>
      <c r="I1353" s="62"/>
      <c r="K1353" s="58"/>
    </row>
    <row r="1354" spans="1:11" x14ac:dyDescent="0.3">
      <c r="A1354" s="59"/>
      <c r="B1354" s="60"/>
      <c r="C1354" s="61"/>
      <c r="D1354" s="57"/>
      <c r="E1354" s="58"/>
      <c r="F1354" s="58"/>
      <c r="G1354" s="58"/>
      <c r="H1354" s="62"/>
      <c r="I1354" s="62"/>
      <c r="K1354" s="63"/>
    </row>
    <row r="1355" spans="1:11" x14ac:dyDescent="0.3">
      <c r="A1355" s="59"/>
      <c r="B1355" s="60"/>
      <c r="C1355" s="61"/>
      <c r="D1355" s="57"/>
      <c r="E1355" s="58"/>
      <c r="F1355" s="58"/>
      <c r="G1355" s="58"/>
      <c r="H1355" s="62"/>
      <c r="I1355" s="62"/>
      <c r="K1355" s="58"/>
    </row>
    <row r="1356" spans="1:11" x14ac:dyDescent="0.3">
      <c r="A1356" s="59"/>
      <c r="B1356" s="60"/>
      <c r="C1356" s="61"/>
      <c r="D1356" s="57"/>
      <c r="E1356" s="58"/>
      <c r="F1356" s="58"/>
      <c r="G1356" s="58"/>
      <c r="H1356" s="62"/>
      <c r="I1356" s="62"/>
      <c r="K1356" s="63"/>
    </row>
    <row r="1357" spans="1:11" x14ac:dyDescent="0.3">
      <c r="A1357" s="59"/>
      <c r="B1357" s="60"/>
      <c r="C1357" s="61"/>
      <c r="D1357" s="57"/>
      <c r="E1357" s="58"/>
      <c r="F1357" s="58"/>
      <c r="G1357" s="58"/>
      <c r="H1357" s="62"/>
      <c r="I1357" s="62"/>
      <c r="K1357" s="63"/>
    </row>
    <row r="1358" spans="1:11" x14ac:dyDescent="0.3">
      <c r="A1358" s="59"/>
      <c r="B1358" s="60"/>
      <c r="C1358" s="61"/>
      <c r="D1358" s="57"/>
      <c r="E1358" s="58"/>
      <c r="F1358" s="58"/>
      <c r="G1358" s="58"/>
      <c r="H1358" s="62"/>
      <c r="I1358" s="62"/>
      <c r="K1358" s="63"/>
    </row>
    <row r="1359" spans="1:11" x14ac:dyDescent="0.3">
      <c r="A1359" s="59"/>
      <c r="B1359" s="60"/>
      <c r="C1359" s="61"/>
      <c r="D1359" s="57"/>
      <c r="E1359" s="58"/>
      <c r="F1359" s="58"/>
      <c r="G1359" s="58"/>
      <c r="H1359" s="62"/>
      <c r="I1359" s="62"/>
      <c r="K1359" s="58"/>
    </row>
    <row r="1360" spans="1:11" x14ac:dyDescent="0.3">
      <c r="A1360" s="59"/>
      <c r="B1360" s="60"/>
      <c r="C1360" s="61"/>
      <c r="D1360" s="57"/>
      <c r="E1360" s="58"/>
      <c r="F1360" s="58"/>
      <c r="G1360" s="58"/>
      <c r="H1360" s="62"/>
      <c r="I1360" s="62"/>
      <c r="K1360" s="63"/>
    </row>
    <row r="1361" spans="1:11" x14ac:dyDescent="0.3">
      <c r="A1361" s="59"/>
      <c r="B1361" s="60"/>
      <c r="C1361" s="61"/>
      <c r="D1361" s="57"/>
      <c r="E1361" s="58"/>
      <c r="F1361" s="58"/>
      <c r="G1361" s="58"/>
      <c r="H1361" s="62"/>
      <c r="I1361" s="62"/>
      <c r="K1361" s="63"/>
    </row>
    <row r="1362" spans="1:11" x14ac:dyDescent="0.3">
      <c r="A1362" s="59"/>
      <c r="B1362" s="60"/>
      <c r="C1362" s="61"/>
      <c r="D1362" s="57"/>
      <c r="E1362" s="58"/>
      <c r="F1362" s="58"/>
      <c r="G1362" s="58"/>
      <c r="H1362" s="62"/>
      <c r="I1362" s="62"/>
      <c r="K1362" s="63"/>
    </row>
    <row r="1363" spans="1:11" x14ac:dyDescent="0.3">
      <c r="A1363" s="59"/>
      <c r="B1363" s="60"/>
      <c r="C1363" s="61"/>
      <c r="D1363" s="57"/>
      <c r="E1363" s="58"/>
      <c r="F1363" s="58"/>
      <c r="G1363" s="58"/>
      <c r="H1363" s="62"/>
      <c r="I1363" s="62"/>
      <c r="K1363" s="63"/>
    </row>
    <row r="1364" spans="1:11" x14ac:dyDescent="0.3">
      <c r="A1364" s="59"/>
      <c r="B1364" s="60"/>
      <c r="C1364" s="61"/>
      <c r="D1364" s="57"/>
      <c r="E1364" s="58"/>
      <c r="F1364" s="58"/>
      <c r="G1364" s="58"/>
      <c r="H1364" s="62"/>
      <c r="I1364" s="62"/>
      <c r="K1364" s="63"/>
    </row>
    <row r="1365" spans="1:11" x14ac:dyDescent="0.3">
      <c r="A1365" s="59"/>
      <c r="B1365" s="60"/>
      <c r="C1365" s="61"/>
      <c r="D1365" s="57"/>
      <c r="E1365" s="58"/>
      <c r="F1365" s="58"/>
      <c r="G1365" s="58"/>
      <c r="H1365" s="62"/>
      <c r="I1365" s="62"/>
      <c r="K1365" s="58"/>
    </row>
    <row r="1366" spans="1:11" x14ac:dyDescent="0.3">
      <c r="A1366" s="59"/>
      <c r="B1366" s="60"/>
      <c r="C1366" s="61"/>
      <c r="D1366" s="57"/>
      <c r="E1366" s="58"/>
      <c r="F1366" s="58"/>
      <c r="G1366" s="58"/>
      <c r="H1366" s="62"/>
      <c r="I1366" s="62"/>
      <c r="K1366" s="58"/>
    </row>
    <row r="1367" spans="1:11" x14ac:dyDescent="0.3">
      <c r="A1367" s="59"/>
      <c r="B1367" s="60"/>
      <c r="C1367" s="61"/>
      <c r="D1367" s="57"/>
      <c r="E1367" s="58"/>
      <c r="F1367" s="58"/>
      <c r="G1367" s="58"/>
      <c r="H1367" s="62"/>
      <c r="I1367" s="62"/>
      <c r="K1367" s="58"/>
    </row>
    <row r="1368" spans="1:11" x14ac:dyDescent="0.3">
      <c r="A1368" s="59"/>
      <c r="B1368" s="60"/>
      <c r="C1368" s="61"/>
      <c r="D1368" s="57"/>
      <c r="E1368" s="58"/>
      <c r="F1368" s="58"/>
      <c r="G1368" s="58"/>
      <c r="H1368" s="62"/>
      <c r="I1368" s="62"/>
      <c r="K1368" s="63"/>
    </row>
    <row r="1369" spans="1:11" x14ac:dyDescent="0.3">
      <c r="A1369" s="59"/>
      <c r="B1369" s="60"/>
      <c r="C1369" s="61"/>
      <c r="D1369" s="57"/>
      <c r="E1369" s="58"/>
      <c r="F1369" s="58"/>
      <c r="G1369" s="58"/>
      <c r="H1369" s="62"/>
      <c r="I1369" s="62"/>
      <c r="K1369" s="58"/>
    </row>
    <row r="1370" spans="1:11" x14ac:dyDescent="0.3">
      <c r="A1370" s="59"/>
      <c r="B1370" s="60"/>
      <c r="C1370" s="61"/>
      <c r="D1370" s="57"/>
      <c r="E1370" s="58"/>
      <c r="F1370" s="58"/>
      <c r="G1370" s="58"/>
      <c r="H1370" s="62"/>
      <c r="I1370" s="62"/>
      <c r="K1370" s="58"/>
    </row>
    <row r="1371" spans="1:11" x14ac:dyDescent="0.3">
      <c r="A1371" s="59"/>
      <c r="B1371" s="60"/>
      <c r="C1371" s="61"/>
      <c r="D1371" s="57"/>
      <c r="E1371" s="58"/>
      <c r="F1371" s="58"/>
      <c r="G1371" s="58"/>
      <c r="H1371" s="62"/>
      <c r="I1371" s="62"/>
      <c r="K1371" s="58"/>
    </row>
    <row r="1372" spans="1:11" x14ac:dyDescent="0.3">
      <c r="A1372" s="59"/>
      <c r="B1372" s="60"/>
      <c r="C1372" s="61"/>
      <c r="D1372" s="57"/>
      <c r="E1372" s="58"/>
      <c r="F1372" s="58"/>
      <c r="G1372" s="58"/>
      <c r="H1372" s="62"/>
      <c r="I1372" s="62"/>
      <c r="K1372" s="63"/>
    </row>
    <row r="1373" spans="1:11" x14ac:dyDescent="0.3">
      <c r="A1373" s="59"/>
      <c r="B1373" s="60"/>
      <c r="C1373" s="61"/>
      <c r="D1373" s="57"/>
      <c r="E1373" s="58"/>
      <c r="F1373" s="58"/>
      <c r="G1373" s="58"/>
      <c r="H1373" s="62"/>
      <c r="I1373" s="62"/>
      <c r="K1373" s="63"/>
    </row>
    <row r="1374" spans="1:11" x14ac:dyDescent="0.3">
      <c r="A1374" s="59"/>
      <c r="B1374" s="60"/>
      <c r="C1374" s="61"/>
      <c r="D1374" s="57"/>
      <c r="E1374" s="58"/>
      <c r="F1374" s="58"/>
      <c r="G1374" s="58"/>
      <c r="H1374" s="62"/>
      <c r="I1374" s="62"/>
      <c r="K1374" s="63"/>
    </row>
    <row r="1375" spans="1:11" x14ac:dyDescent="0.3">
      <c r="A1375" s="59"/>
      <c r="B1375" s="60"/>
      <c r="C1375" s="61"/>
      <c r="D1375" s="57"/>
      <c r="E1375" s="58"/>
      <c r="F1375" s="58"/>
      <c r="G1375" s="58"/>
      <c r="H1375" s="62"/>
      <c r="I1375" s="62"/>
      <c r="K1375" s="63"/>
    </row>
    <row r="1376" spans="1:11" x14ac:dyDescent="0.3">
      <c r="A1376" s="59"/>
      <c r="B1376" s="60"/>
      <c r="C1376" s="61"/>
      <c r="D1376" s="57"/>
      <c r="E1376" s="58"/>
      <c r="F1376" s="58"/>
      <c r="G1376" s="58"/>
      <c r="H1376" s="62"/>
      <c r="I1376" s="62"/>
      <c r="K1376" s="63"/>
    </row>
    <row r="1377" spans="1:11" x14ac:dyDescent="0.3">
      <c r="A1377" s="59"/>
      <c r="B1377" s="60"/>
      <c r="C1377" s="61"/>
      <c r="D1377" s="57"/>
      <c r="E1377" s="58"/>
      <c r="F1377" s="58"/>
      <c r="G1377" s="58"/>
      <c r="H1377" s="62"/>
      <c r="I1377" s="62"/>
      <c r="K1377" s="63"/>
    </row>
    <row r="1378" spans="1:11" x14ac:dyDescent="0.3">
      <c r="A1378" s="59"/>
      <c r="B1378" s="60"/>
      <c r="C1378" s="61"/>
      <c r="D1378" s="57"/>
      <c r="E1378" s="58"/>
      <c r="F1378" s="58"/>
      <c r="G1378" s="58"/>
      <c r="H1378" s="62"/>
      <c r="I1378" s="62"/>
      <c r="K1378" s="58"/>
    </row>
    <row r="1379" spans="1:11" x14ac:dyDescent="0.3">
      <c r="A1379" s="59"/>
      <c r="B1379" s="60"/>
      <c r="C1379" s="61"/>
      <c r="D1379" s="57"/>
      <c r="E1379" s="58"/>
      <c r="F1379" s="58"/>
      <c r="G1379" s="58"/>
      <c r="H1379" s="62"/>
      <c r="I1379" s="62"/>
      <c r="K1379" s="58"/>
    </row>
    <row r="1380" spans="1:11" x14ac:dyDescent="0.3">
      <c r="A1380" s="59"/>
      <c r="B1380" s="60"/>
      <c r="C1380" s="61"/>
      <c r="D1380" s="57"/>
      <c r="E1380" s="58"/>
      <c r="F1380" s="58"/>
      <c r="G1380" s="58"/>
      <c r="H1380" s="62"/>
      <c r="I1380" s="62"/>
      <c r="K1380" s="63"/>
    </row>
    <row r="1381" spans="1:11" x14ac:dyDescent="0.3">
      <c r="A1381" s="59"/>
      <c r="B1381" s="60"/>
      <c r="C1381" s="61"/>
      <c r="D1381" s="57"/>
      <c r="E1381" s="58"/>
      <c r="F1381" s="58"/>
      <c r="G1381" s="58"/>
      <c r="H1381" s="62"/>
      <c r="I1381" s="62"/>
      <c r="K1381" s="58"/>
    </row>
    <row r="1382" spans="1:11" x14ac:dyDescent="0.3">
      <c r="A1382" s="59"/>
      <c r="B1382" s="60"/>
      <c r="C1382" s="61"/>
      <c r="D1382" s="57"/>
      <c r="E1382" s="58"/>
      <c r="F1382" s="58"/>
      <c r="G1382" s="58"/>
      <c r="H1382" s="62"/>
      <c r="I1382" s="62"/>
      <c r="K1382" s="58"/>
    </row>
    <row r="1383" spans="1:11" x14ac:dyDescent="0.3">
      <c r="A1383" s="59"/>
      <c r="B1383" s="60"/>
      <c r="C1383" s="61"/>
      <c r="D1383" s="57"/>
      <c r="E1383" s="58"/>
      <c r="F1383" s="58"/>
      <c r="G1383" s="58"/>
      <c r="H1383" s="62"/>
      <c r="I1383" s="62"/>
      <c r="K1383" s="63"/>
    </row>
    <row r="1384" spans="1:11" x14ac:dyDescent="0.3">
      <c r="A1384" s="59"/>
      <c r="B1384" s="60"/>
      <c r="C1384" s="61"/>
      <c r="D1384" s="57"/>
      <c r="E1384" s="58"/>
      <c r="F1384" s="58"/>
      <c r="G1384" s="58"/>
      <c r="H1384" s="62"/>
      <c r="I1384" s="62"/>
      <c r="K1384" s="63"/>
    </row>
    <row r="1385" spans="1:11" x14ac:dyDescent="0.3">
      <c r="A1385" s="59"/>
      <c r="B1385" s="60"/>
      <c r="C1385" s="61"/>
      <c r="D1385" s="57"/>
      <c r="E1385" s="58"/>
      <c r="F1385" s="58"/>
      <c r="G1385" s="58"/>
      <c r="H1385" s="62"/>
      <c r="I1385" s="62"/>
      <c r="K1385" s="58"/>
    </row>
    <row r="1386" spans="1:11" x14ac:dyDescent="0.3">
      <c r="A1386" s="59"/>
      <c r="B1386" s="60"/>
      <c r="C1386" s="61"/>
      <c r="D1386" s="57"/>
      <c r="E1386" s="58"/>
      <c r="F1386" s="58"/>
      <c r="G1386" s="58"/>
      <c r="H1386" s="62"/>
      <c r="I1386" s="62"/>
      <c r="K1386" s="63"/>
    </row>
    <row r="1387" spans="1:11" x14ac:dyDescent="0.3">
      <c r="A1387" s="59"/>
      <c r="B1387" s="60"/>
      <c r="C1387" s="61"/>
      <c r="D1387" s="57"/>
      <c r="E1387" s="58"/>
      <c r="F1387" s="58"/>
      <c r="G1387" s="58"/>
      <c r="H1387" s="62"/>
      <c r="I1387" s="62"/>
      <c r="K1387" s="58"/>
    </row>
    <row r="1388" spans="1:11" x14ac:dyDescent="0.3">
      <c r="A1388" s="59"/>
      <c r="B1388" s="60"/>
      <c r="C1388" s="61"/>
      <c r="D1388" s="57"/>
      <c r="E1388" s="58"/>
      <c r="F1388" s="58"/>
      <c r="G1388" s="58"/>
      <c r="H1388" s="62"/>
      <c r="I1388" s="62"/>
      <c r="K1388" s="63"/>
    </row>
    <row r="1389" spans="1:11" x14ac:dyDescent="0.3">
      <c r="A1389" s="59"/>
      <c r="B1389" s="60"/>
      <c r="C1389" s="61"/>
      <c r="D1389" s="57"/>
      <c r="E1389" s="58"/>
      <c r="F1389" s="58"/>
      <c r="G1389" s="58"/>
      <c r="H1389" s="62"/>
      <c r="I1389" s="62"/>
      <c r="K1389" s="58"/>
    </row>
    <row r="1390" spans="1:11" x14ac:dyDescent="0.3">
      <c r="A1390" s="59"/>
      <c r="B1390" s="60"/>
      <c r="C1390" s="61"/>
      <c r="D1390" s="57"/>
      <c r="E1390" s="58"/>
      <c r="F1390" s="58"/>
      <c r="G1390" s="58"/>
      <c r="H1390" s="62"/>
      <c r="I1390" s="62"/>
      <c r="K1390" s="63"/>
    </row>
    <row r="1391" spans="1:11" x14ac:dyDescent="0.3">
      <c r="A1391" s="59"/>
      <c r="B1391" s="60"/>
      <c r="C1391" s="61"/>
      <c r="D1391" s="57"/>
      <c r="E1391" s="58"/>
      <c r="F1391" s="58"/>
      <c r="G1391" s="58"/>
      <c r="H1391" s="62"/>
      <c r="I1391" s="62"/>
      <c r="K1391" s="63"/>
    </row>
    <row r="1392" spans="1:11" x14ac:dyDescent="0.3">
      <c r="A1392" s="59"/>
      <c r="B1392" s="60"/>
      <c r="C1392" s="61"/>
      <c r="D1392" s="57"/>
      <c r="E1392" s="58"/>
      <c r="F1392" s="58"/>
      <c r="G1392" s="58"/>
      <c r="H1392" s="62"/>
      <c r="I1392" s="62"/>
      <c r="K1392" s="63"/>
    </row>
    <row r="1393" spans="1:11" x14ac:dyDescent="0.3">
      <c r="A1393" s="59"/>
      <c r="B1393" s="60"/>
      <c r="C1393" s="61"/>
      <c r="D1393" s="57"/>
      <c r="E1393" s="58"/>
      <c r="F1393" s="58"/>
      <c r="G1393" s="58"/>
      <c r="H1393" s="62"/>
      <c r="I1393" s="62"/>
      <c r="K1393" s="63"/>
    </row>
    <row r="1394" spans="1:11" x14ac:dyDescent="0.3">
      <c r="A1394" s="59"/>
      <c r="B1394" s="60"/>
      <c r="C1394" s="61"/>
      <c r="D1394" s="57"/>
      <c r="E1394" s="58"/>
      <c r="F1394" s="58"/>
      <c r="G1394" s="58"/>
      <c r="H1394" s="62"/>
      <c r="I1394" s="62"/>
      <c r="K1394" s="63"/>
    </row>
    <row r="1395" spans="1:11" x14ac:dyDescent="0.3">
      <c r="A1395" s="59"/>
      <c r="B1395" s="60"/>
      <c r="C1395" s="61"/>
      <c r="D1395" s="57"/>
      <c r="E1395" s="58"/>
      <c r="F1395" s="58"/>
      <c r="G1395" s="58"/>
      <c r="H1395" s="62"/>
      <c r="I1395" s="62"/>
      <c r="K1395" s="63"/>
    </row>
    <row r="1396" spans="1:11" x14ac:dyDescent="0.3">
      <c r="A1396" s="59"/>
      <c r="B1396" s="60"/>
      <c r="C1396" s="61"/>
      <c r="D1396" s="57"/>
      <c r="E1396" s="58"/>
      <c r="F1396" s="58"/>
      <c r="G1396" s="58"/>
      <c r="H1396" s="62"/>
      <c r="I1396" s="62"/>
      <c r="K1396" s="63"/>
    </row>
    <row r="1397" spans="1:11" x14ac:dyDescent="0.3">
      <c r="A1397" s="59"/>
      <c r="B1397" s="60"/>
      <c r="C1397" s="61"/>
      <c r="D1397" s="57"/>
      <c r="E1397" s="58"/>
      <c r="F1397" s="58"/>
      <c r="G1397" s="58"/>
      <c r="H1397" s="62"/>
      <c r="I1397" s="62"/>
      <c r="K1397" s="58"/>
    </row>
    <row r="1398" spans="1:11" x14ac:dyDescent="0.3">
      <c r="A1398" s="59"/>
      <c r="B1398" s="60"/>
      <c r="C1398" s="61"/>
      <c r="D1398" s="57"/>
      <c r="E1398" s="58"/>
      <c r="F1398" s="58"/>
      <c r="G1398" s="58"/>
      <c r="H1398" s="62"/>
      <c r="I1398" s="62"/>
      <c r="K1398" s="63"/>
    </row>
    <row r="1399" spans="1:11" x14ac:dyDescent="0.3">
      <c r="A1399" s="59"/>
      <c r="B1399" s="60"/>
      <c r="C1399" s="61"/>
      <c r="D1399" s="57"/>
      <c r="E1399" s="58"/>
      <c r="F1399" s="58"/>
      <c r="G1399" s="58"/>
      <c r="H1399" s="62"/>
      <c r="I1399" s="62"/>
      <c r="K1399" s="63"/>
    </row>
    <row r="1400" spans="1:11" x14ac:dyDescent="0.3">
      <c r="A1400" s="59"/>
      <c r="B1400" s="60"/>
      <c r="C1400" s="61"/>
      <c r="D1400" s="57"/>
      <c r="E1400" s="58"/>
      <c r="F1400" s="58"/>
      <c r="G1400" s="58"/>
      <c r="H1400" s="62"/>
      <c r="I1400" s="62"/>
      <c r="K1400" s="63"/>
    </row>
    <row r="1401" spans="1:11" x14ac:dyDescent="0.3">
      <c r="A1401" s="59"/>
      <c r="B1401" s="60"/>
      <c r="C1401" s="61"/>
      <c r="D1401" s="57"/>
      <c r="E1401" s="58"/>
      <c r="F1401" s="58"/>
      <c r="G1401" s="58"/>
      <c r="H1401" s="62"/>
      <c r="I1401" s="62"/>
      <c r="K1401" s="63"/>
    </row>
    <row r="1402" spans="1:11" x14ac:dyDescent="0.3">
      <c r="A1402" s="59"/>
      <c r="B1402" s="60"/>
      <c r="C1402" s="61"/>
      <c r="D1402" s="57"/>
      <c r="E1402" s="58"/>
      <c r="F1402" s="58"/>
      <c r="G1402" s="58"/>
      <c r="H1402" s="62"/>
      <c r="I1402" s="62"/>
      <c r="K1402" s="63"/>
    </row>
    <row r="1403" spans="1:11" x14ac:dyDescent="0.3">
      <c r="A1403" s="59"/>
      <c r="B1403" s="60"/>
      <c r="C1403" s="61"/>
      <c r="D1403" s="57"/>
      <c r="E1403" s="58"/>
      <c r="F1403" s="58"/>
      <c r="G1403" s="58"/>
      <c r="H1403" s="62"/>
      <c r="I1403" s="62"/>
      <c r="K1403" s="63"/>
    </row>
    <row r="1404" spans="1:11" x14ac:dyDescent="0.3">
      <c r="A1404" s="59"/>
      <c r="B1404" s="60"/>
      <c r="C1404" s="61"/>
      <c r="D1404" s="57"/>
      <c r="E1404" s="58"/>
      <c r="F1404" s="58"/>
      <c r="G1404" s="58"/>
      <c r="H1404" s="62"/>
      <c r="I1404" s="62"/>
      <c r="K1404" s="63"/>
    </row>
    <row r="1405" spans="1:11" x14ac:dyDescent="0.3">
      <c r="A1405" s="59"/>
      <c r="B1405" s="60"/>
      <c r="C1405" s="61"/>
      <c r="D1405" s="57"/>
      <c r="E1405" s="58"/>
      <c r="F1405" s="58"/>
      <c r="G1405" s="58"/>
      <c r="H1405" s="62"/>
      <c r="I1405" s="62"/>
      <c r="K1405" s="63"/>
    </row>
    <row r="1406" spans="1:11" x14ac:dyDescent="0.3">
      <c r="A1406" s="59"/>
      <c r="B1406" s="60"/>
      <c r="C1406" s="61"/>
      <c r="D1406" s="57"/>
      <c r="E1406" s="58"/>
      <c r="F1406" s="58"/>
      <c r="G1406" s="58"/>
      <c r="H1406" s="62"/>
      <c r="I1406" s="62"/>
      <c r="K1406" s="63"/>
    </row>
    <row r="1407" spans="1:11" x14ac:dyDescent="0.3">
      <c r="A1407" s="59"/>
      <c r="B1407" s="60"/>
      <c r="C1407" s="61"/>
      <c r="D1407" s="57"/>
      <c r="E1407" s="58"/>
      <c r="F1407" s="58"/>
      <c r="G1407" s="58"/>
      <c r="H1407" s="62"/>
      <c r="I1407" s="62"/>
      <c r="K1407" s="63"/>
    </row>
    <row r="1408" spans="1:11" x14ac:dyDescent="0.3">
      <c r="A1408" s="59"/>
      <c r="B1408" s="60"/>
      <c r="C1408" s="61"/>
      <c r="D1408" s="57"/>
      <c r="E1408" s="58"/>
      <c r="F1408" s="58"/>
      <c r="G1408" s="58"/>
      <c r="H1408" s="62"/>
      <c r="I1408" s="62"/>
      <c r="K1408" s="58"/>
    </row>
    <row r="1409" spans="1:11" x14ac:dyDescent="0.3">
      <c r="A1409" s="59"/>
      <c r="B1409" s="60"/>
      <c r="C1409" s="61"/>
      <c r="D1409" s="57"/>
      <c r="E1409" s="58"/>
      <c r="F1409" s="58"/>
      <c r="G1409" s="58"/>
      <c r="H1409" s="62"/>
      <c r="I1409" s="62"/>
      <c r="K1409" s="58"/>
    </row>
    <row r="1410" spans="1:11" x14ac:dyDescent="0.3">
      <c r="A1410" s="59"/>
      <c r="B1410" s="60"/>
      <c r="C1410" s="61"/>
      <c r="D1410" s="57"/>
      <c r="E1410" s="58"/>
      <c r="F1410" s="58"/>
      <c r="G1410" s="58"/>
      <c r="H1410" s="62"/>
      <c r="I1410" s="62"/>
      <c r="K1410" s="58"/>
    </row>
    <row r="1411" spans="1:11" x14ac:dyDescent="0.3">
      <c r="A1411" s="59"/>
      <c r="B1411" s="60"/>
      <c r="C1411" s="61"/>
      <c r="D1411" s="57"/>
      <c r="E1411" s="58"/>
      <c r="F1411" s="58"/>
      <c r="G1411" s="58"/>
      <c r="H1411" s="62"/>
      <c r="I1411" s="62"/>
      <c r="K1411" s="58"/>
    </row>
    <row r="1412" spans="1:11" x14ac:dyDescent="0.3">
      <c r="A1412" s="59"/>
      <c r="B1412" s="60"/>
      <c r="C1412" s="61"/>
      <c r="D1412" s="57"/>
      <c r="E1412" s="58"/>
      <c r="F1412" s="58"/>
      <c r="G1412" s="58"/>
      <c r="H1412" s="62"/>
      <c r="I1412" s="62"/>
      <c r="K1412" s="58"/>
    </row>
    <row r="1413" spans="1:11" x14ac:dyDescent="0.3">
      <c r="A1413" s="59"/>
      <c r="B1413" s="60"/>
      <c r="C1413" s="61"/>
      <c r="D1413" s="57"/>
      <c r="E1413" s="58"/>
      <c r="F1413" s="58"/>
      <c r="G1413" s="58"/>
      <c r="H1413" s="62"/>
      <c r="I1413" s="62"/>
      <c r="K1413" s="63"/>
    </row>
    <row r="1414" spans="1:11" x14ac:dyDescent="0.3">
      <c r="A1414" s="59"/>
      <c r="B1414" s="60"/>
      <c r="C1414" s="61"/>
      <c r="D1414" s="57"/>
      <c r="E1414" s="58"/>
      <c r="F1414" s="58"/>
      <c r="G1414" s="58"/>
      <c r="H1414" s="62"/>
      <c r="I1414" s="62"/>
      <c r="K1414" s="63"/>
    </row>
    <row r="1415" spans="1:11" x14ac:dyDescent="0.3">
      <c r="A1415" s="59"/>
      <c r="B1415" s="60"/>
      <c r="C1415" s="61"/>
      <c r="D1415" s="57"/>
      <c r="E1415" s="58"/>
      <c r="F1415" s="58"/>
      <c r="G1415" s="58"/>
      <c r="H1415" s="62"/>
      <c r="I1415" s="62"/>
      <c r="K1415" s="63"/>
    </row>
    <row r="1416" spans="1:11" x14ac:dyDescent="0.3">
      <c r="A1416" s="59"/>
      <c r="B1416" s="60"/>
      <c r="C1416" s="61"/>
      <c r="D1416" s="57"/>
      <c r="E1416" s="58"/>
      <c r="F1416" s="58"/>
      <c r="G1416" s="58"/>
      <c r="H1416" s="62"/>
      <c r="I1416" s="62"/>
      <c r="K1416" s="58"/>
    </row>
    <row r="1417" spans="1:11" x14ac:dyDescent="0.3">
      <c r="A1417" s="59"/>
      <c r="B1417" s="60"/>
      <c r="C1417" s="61"/>
      <c r="D1417" s="57"/>
      <c r="E1417" s="58"/>
      <c r="F1417" s="58"/>
      <c r="G1417" s="58"/>
      <c r="H1417" s="62"/>
      <c r="I1417" s="62"/>
      <c r="K1417" s="58"/>
    </row>
    <row r="1418" spans="1:11" x14ac:dyDescent="0.3">
      <c r="A1418" s="59"/>
      <c r="B1418" s="60"/>
      <c r="C1418" s="61"/>
      <c r="D1418" s="57"/>
      <c r="E1418" s="58"/>
      <c r="F1418" s="58"/>
      <c r="G1418" s="58"/>
      <c r="H1418" s="62"/>
      <c r="I1418" s="62"/>
      <c r="K1418" s="58"/>
    </row>
    <row r="1419" spans="1:11" x14ac:dyDescent="0.3">
      <c r="A1419" s="59"/>
      <c r="B1419" s="60"/>
      <c r="C1419" s="61"/>
      <c r="D1419" s="57"/>
      <c r="E1419" s="58"/>
      <c r="F1419" s="58"/>
      <c r="G1419" s="58"/>
      <c r="H1419" s="62"/>
      <c r="I1419" s="62"/>
      <c r="K1419" s="58"/>
    </row>
    <row r="1420" spans="1:11" x14ac:dyDescent="0.3">
      <c r="A1420" s="59"/>
      <c r="B1420" s="60"/>
      <c r="C1420" s="61"/>
      <c r="D1420" s="57"/>
      <c r="E1420" s="58"/>
      <c r="F1420" s="58"/>
      <c r="G1420" s="58"/>
      <c r="H1420" s="62"/>
      <c r="I1420" s="62"/>
      <c r="K1420" s="58"/>
    </row>
    <row r="1421" spans="1:11" x14ac:dyDescent="0.3">
      <c r="A1421" s="59"/>
      <c r="B1421" s="60"/>
      <c r="C1421" s="61"/>
      <c r="D1421" s="57"/>
      <c r="E1421" s="58"/>
      <c r="F1421" s="58"/>
      <c r="G1421" s="58"/>
      <c r="H1421" s="62"/>
      <c r="I1421" s="62"/>
      <c r="K1421" s="58"/>
    </row>
    <row r="1422" spans="1:11" x14ac:dyDescent="0.3">
      <c r="A1422" s="59"/>
      <c r="B1422" s="60"/>
      <c r="C1422" s="61"/>
      <c r="D1422" s="57"/>
      <c r="E1422" s="58"/>
      <c r="F1422" s="58"/>
      <c r="G1422" s="58"/>
      <c r="H1422" s="62"/>
      <c r="I1422" s="62"/>
      <c r="K1422" s="58"/>
    </row>
    <row r="1423" spans="1:11" x14ac:dyDescent="0.3">
      <c r="A1423" s="59"/>
      <c r="B1423" s="60"/>
      <c r="C1423" s="61"/>
      <c r="D1423" s="57"/>
      <c r="E1423" s="58"/>
      <c r="F1423" s="58"/>
      <c r="G1423" s="58"/>
      <c r="H1423" s="62"/>
      <c r="I1423" s="62"/>
      <c r="K1423" s="58"/>
    </row>
    <row r="1424" spans="1:11" x14ac:dyDescent="0.3">
      <c r="A1424" s="59"/>
      <c r="B1424" s="60"/>
      <c r="C1424" s="61"/>
      <c r="D1424" s="57"/>
      <c r="E1424" s="58"/>
      <c r="F1424" s="58"/>
      <c r="G1424" s="58"/>
      <c r="H1424" s="62"/>
      <c r="I1424" s="62"/>
      <c r="K1424" s="58"/>
    </row>
    <row r="1425" spans="1:11" x14ac:dyDescent="0.3">
      <c r="A1425" s="59"/>
      <c r="B1425" s="60"/>
      <c r="C1425" s="61"/>
      <c r="D1425" s="57"/>
      <c r="E1425" s="58"/>
      <c r="F1425" s="58"/>
      <c r="G1425" s="58"/>
      <c r="H1425" s="62"/>
      <c r="I1425" s="62"/>
      <c r="K1425" s="58"/>
    </row>
    <row r="1426" spans="1:11" x14ac:dyDescent="0.3">
      <c r="A1426" s="59"/>
      <c r="B1426" s="60"/>
      <c r="C1426" s="61"/>
      <c r="D1426" s="57"/>
      <c r="E1426" s="58"/>
      <c r="F1426" s="58"/>
      <c r="G1426" s="58"/>
      <c r="H1426" s="62"/>
      <c r="I1426" s="62"/>
      <c r="K1426" s="63"/>
    </row>
    <row r="1427" spans="1:11" x14ac:dyDescent="0.3">
      <c r="A1427" s="59"/>
      <c r="B1427" s="60"/>
      <c r="C1427" s="61"/>
      <c r="D1427" s="57"/>
      <c r="E1427" s="58"/>
      <c r="F1427" s="58"/>
      <c r="G1427" s="58"/>
      <c r="H1427" s="62"/>
      <c r="I1427" s="62"/>
      <c r="K1427" s="63"/>
    </row>
    <row r="1428" spans="1:11" x14ac:dyDescent="0.3">
      <c r="A1428" s="59"/>
      <c r="B1428" s="60"/>
      <c r="C1428" s="61"/>
      <c r="D1428" s="57"/>
      <c r="E1428" s="58"/>
      <c r="F1428" s="58"/>
      <c r="G1428" s="58"/>
      <c r="H1428" s="62"/>
      <c r="I1428" s="62"/>
      <c r="K1428" s="63"/>
    </row>
    <row r="1429" spans="1:11" x14ac:dyDescent="0.3">
      <c r="A1429" s="59"/>
      <c r="B1429" s="60"/>
      <c r="C1429" s="61"/>
      <c r="D1429" s="57"/>
      <c r="E1429" s="58"/>
      <c r="F1429" s="58"/>
      <c r="G1429" s="58"/>
      <c r="H1429" s="62"/>
      <c r="I1429" s="62"/>
      <c r="K1429" s="63"/>
    </row>
    <row r="1430" spans="1:11" x14ac:dyDescent="0.3">
      <c r="A1430" s="59"/>
      <c r="B1430" s="60"/>
      <c r="C1430" s="61"/>
      <c r="D1430" s="57"/>
      <c r="E1430" s="58"/>
      <c r="F1430" s="58"/>
      <c r="G1430" s="58"/>
      <c r="H1430" s="62"/>
      <c r="I1430" s="62"/>
      <c r="K1430" s="63"/>
    </row>
    <row r="1431" spans="1:11" x14ac:dyDescent="0.3">
      <c r="A1431" s="59"/>
      <c r="B1431" s="60"/>
      <c r="C1431" s="61"/>
      <c r="D1431" s="57"/>
      <c r="E1431" s="58"/>
      <c r="F1431" s="58"/>
      <c r="G1431" s="58"/>
      <c r="H1431" s="62"/>
      <c r="I1431" s="62"/>
      <c r="K1431" s="63"/>
    </row>
    <row r="1432" spans="1:11" x14ac:dyDescent="0.3">
      <c r="A1432" s="59"/>
      <c r="B1432" s="60"/>
      <c r="C1432" s="61"/>
      <c r="D1432" s="57"/>
      <c r="E1432" s="58"/>
      <c r="F1432" s="58"/>
      <c r="G1432" s="58"/>
      <c r="H1432" s="62"/>
      <c r="I1432" s="62"/>
      <c r="K1432" s="63"/>
    </row>
    <row r="1433" spans="1:11" x14ac:dyDescent="0.3">
      <c r="A1433" s="59"/>
      <c r="B1433" s="60"/>
      <c r="C1433" s="61"/>
      <c r="D1433" s="57"/>
      <c r="E1433" s="58"/>
      <c r="F1433" s="58"/>
      <c r="G1433" s="58"/>
      <c r="H1433" s="62"/>
      <c r="I1433" s="62"/>
      <c r="K1433" s="63"/>
    </row>
    <row r="1434" spans="1:11" x14ac:dyDescent="0.3">
      <c r="A1434" s="59"/>
      <c r="B1434" s="60"/>
      <c r="C1434" s="61"/>
      <c r="D1434" s="57"/>
      <c r="E1434" s="58"/>
      <c r="F1434" s="58"/>
      <c r="G1434" s="58"/>
      <c r="H1434" s="62"/>
      <c r="I1434" s="62"/>
      <c r="K1434" s="63"/>
    </row>
    <row r="1435" spans="1:11" x14ac:dyDescent="0.3">
      <c r="A1435" s="59"/>
      <c r="B1435" s="60"/>
      <c r="C1435" s="61"/>
      <c r="D1435" s="57"/>
      <c r="E1435" s="58"/>
      <c r="F1435" s="58"/>
      <c r="G1435" s="58"/>
      <c r="H1435" s="62"/>
      <c r="I1435" s="62"/>
      <c r="K1435" s="63"/>
    </row>
    <row r="1436" spans="1:11" x14ac:dyDescent="0.3">
      <c r="A1436" s="59"/>
      <c r="B1436" s="60"/>
      <c r="C1436" s="61"/>
      <c r="D1436" s="57"/>
      <c r="E1436" s="58"/>
      <c r="F1436" s="58"/>
      <c r="G1436" s="58"/>
      <c r="H1436" s="62"/>
      <c r="I1436" s="62"/>
      <c r="K1436" s="63"/>
    </row>
    <row r="1437" spans="1:11" x14ac:dyDescent="0.3">
      <c r="A1437" s="59"/>
      <c r="B1437" s="60"/>
      <c r="C1437" s="61"/>
      <c r="D1437" s="57"/>
      <c r="E1437" s="58"/>
      <c r="F1437" s="58"/>
      <c r="G1437" s="58"/>
      <c r="H1437" s="62"/>
      <c r="I1437" s="62"/>
      <c r="K1437" s="63"/>
    </row>
    <row r="1438" spans="1:11" x14ac:dyDescent="0.3">
      <c r="A1438" s="59"/>
      <c r="B1438" s="60"/>
      <c r="C1438" s="61"/>
      <c r="D1438" s="57"/>
      <c r="E1438" s="58"/>
      <c r="F1438" s="58"/>
      <c r="G1438" s="58"/>
      <c r="H1438" s="62"/>
      <c r="I1438" s="62"/>
      <c r="K1438" s="63"/>
    </row>
    <row r="1439" spans="1:11" x14ac:dyDescent="0.3">
      <c r="A1439" s="59"/>
      <c r="B1439" s="60"/>
      <c r="C1439" s="61"/>
      <c r="D1439" s="57"/>
      <c r="E1439" s="58"/>
      <c r="F1439" s="58"/>
      <c r="G1439" s="58"/>
      <c r="H1439" s="62"/>
      <c r="I1439" s="62"/>
      <c r="K1439" s="63"/>
    </row>
    <row r="1440" spans="1:11" x14ac:dyDescent="0.3">
      <c r="A1440" s="59"/>
      <c r="B1440" s="60"/>
      <c r="C1440" s="61"/>
      <c r="D1440" s="57"/>
      <c r="E1440" s="58"/>
      <c r="F1440" s="58"/>
      <c r="G1440" s="58"/>
      <c r="H1440" s="62"/>
      <c r="I1440" s="62"/>
      <c r="K1440" s="63"/>
    </row>
    <row r="1441" spans="1:11" x14ac:dyDescent="0.3">
      <c r="A1441" s="59"/>
      <c r="B1441" s="60"/>
      <c r="C1441" s="61"/>
      <c r="D1441" s="57"/>
      <c r="E1441" s="58"/>
      <c r="F1441" s="58"/>
      <c r="G1441" s="58"/>
      <c r="H1441" s="62"/>
      <c r="I1441" s="62"/>
      <c r="K1441" s="63"/>
    </row>
    <row r="1442" spans="1:11" x14ac:dyDescent="0.3">
      <c r="A1442" s="59"/>
      <c r="B1442" s="60"/>
      <c r="C1442" s="61"/>
      <c r="D1442" s="57"/>
      <c r="E1442" s="58"/>
      <c r="F1442" s="58"/>
      <c r="G1442" s="58"/>
      <c r="H1442" s="62"/>
      <c r="I1442" s="62"/>
      <c r="K1442" s="63"/>
    </row>
    <row r="1443" spans="1:11" x14ac:dyDescent="0.3">
      <c r="A1443" s="59"/>
      <c r="B1443" s="60"/>
      <c r="C1443" s="61"/>
      <c r="D1443" s="57"/>
      <c r="E1443" s="58"/>
      <c r="F1443" s="58"/>
      <c r="G1443" s="58"/>
      <c r="H1443" s="62"/>
      <c r="I1443" s="62"/>
      <c r="K1443" s="63"/>
    </row>
    <row r="1444" spans="1:11" x14ac:dyDescent="0.3">
      <c r="A1444" s="59"/>
      <c r="B1444" s="60"/>
      <c r="C1444" s="61"/>
      <c r="D1444" s="57"/>
      <c r="E1444" s="58"/>
      <c r="F1444" s="58"/>
      <c r="G1444" s="58"/>
      <c r="H1444" s="62"/>
      <c r="I1444" s="62"/>
      <c r="K1444" s="63"/>
    </row>
    <row r="1445" spans="1:11" x14ac:dyDescent="0.3">
      <c r="A1445" s="59"/>
      <c r="B1445" s="60"/>
      <c r="C1445" s="61"/>
      <c r="D1445" s="57"/>
      <c r="E1445" s="58"/>
      <c r="F1445" s="58"/>
      <c r="G1445" s="58"/>
      <c r="H1445" s="62"/>
      <c r="I1445" s="62"/>
      <c r="K1445" s="63"/>
    </row>
    <row r="1446" spans="1:11" x14ac:dyDescent="0.3">
      <c r="A1446" s="59"/>
      <c r="B1446" s="60"/>
      <c r="C1446" s="61"/>
      <c r="D1446" s="57"/>
      <c r="E1446" s="58"/>
      <c r="F1446" s="58"/>
      <c r="G1446" s="58"/>
      <c r="H1446" s="62"/>
      <c r="I1446" s="62"/>
      <c r="K1446" s="58"/>
    </row>
    <row r="1447" spans="1:11" x14ac:dyDescent="0.3">
      <c r="A1447" s="59"/>
      <c r="B1447" s="60"/>
      <c r="C1447" s="61"/>
      <c r="D1447" s="57"/>
      <c r="E1447" s="58"/>
      <c r="F1447" s="58"/>
      <c r="G1447" s="58"/>
      <c r="H1447" s="62"/>
      <c r="I1447" s="62"/>
      <c r="K1447" s="63"/>
    </row>
    <row r="1448" spans="1:11" x14ac:dyDescent="0.3">
      <c r="A1448" s="59"/>
      <c r="B1448" s="60"/>
      <c r="C1448" s="61"/>
      <c r="D1448" s="57"/>
      <c r="E1448" s="58"/>
      <c r="F1448" s="58"/>
      <c r="G1448" s="58"/>
      <c r="H1448" s="62"/>
      <c r="I1448" s="62"/>
      <c r="K1448" s="58"/>
    </row>
    <row r="1449" spans="1:11" x14ac:dyDescent="0.3">
      <c r="A1449" s="59"/>
      <c r="B1449" s="60"/>
      <c r="C1449" s="61"/>
      <c r="D1449" s="57"/>
      <c r="E1449" s="58"/>
      <c r="F1449" s="58"/>
      <c r="G1449" s="58"/>
      <c r="H1449" s="62"/>
      <c r="I1449" s="62"/>
      <c r="K1449" s="63"/>
    </row>
    <row r="1450" spans="1:11" x14ac:dyDescent="0.3">
      <c r="A1450" s="59"/>
      <c r="B1450" s="60"/>
      <c r="C1450" s="61"/>
      <c r="D1450" s="57"/>
      <c r="E1450" s="58"/>
      <c r="F1450" s="58"/>
      <c r="G1450" s="58"/>
      <c r="H1450" s="62"/>
      <c r="I1450" s="62"/>
      <c r="K1450" s="58"/>
    </row>
    <row r="1451" spans="1:11" x14ac:dyDescent="0.3">
      <c r="A1451" s="59"/>
      <c r="B1451" s="60"/>
      <c r="C1451" s="61"/>
      <c r="D1451" s="57"/>
      <c r="E1451" s="58"/>
      <c r="F1451" s="58"/>
      <c r="G1451" s="58"/>
      <c r="H1451" s="62"/>
      <c r="I1451" s="62"/>
      <c r="K1451" s="63"/>
    </row>
    <row r="1452" spans="1:11" x14ac:dyDescent="0.3">
      <c r="A1452" s="59"/>
      <c r="B1452" s="60"/>
      <c r="C1452" s="61"/>
      <c r="D1452" s="57"/>
      <c r="E1452" s="58"/>
      <c r="F1452" s="58"/>
      <c r="G1452" s="58"/>
      <c r="H1452" s="62"/>
      <c r="I1452" s="62"/>
      <c r="K1452" s="58"/>
    </row>
    <row r="1453" spans="1:11" x14ac:dyDescent="0.3">
      <c r="A1453" s="59"/>
      <c r="B1453" s="60"/>
      <c r="C1453" s="61"/>
      <c r="D1453" s="57"/>
      <c r="E1453" s="58"/>
      <c r="F1453" s="58"/>
      <c r="G1453" s="58"/>
      <c r="H1453" s="62"/>
      <c r="I1453" s="62"/>
      <c r="K1453" s="63"/>
    </row>
    <row r="1454" spans="1:11" x14ac:dyDescent="0.3">
      <c r="A1454" s="59"/>
      <c r="B1454" s="60"/>
      <c r="C1454" s="61"/>
      <c r="D1454" s="57"/>
      <c r="E1454" s="58"/>
      <c r="F1454" s="58"/>
      <c r="G1454" s="58"/>
      <c r="H1454" s="62"/>
      <c r="I1454" s="62"/>
      <c r="K1454" s="58"/>
    </row>
    <row r="1455" spans="1:11" x14ac:dyDescent="0.3">
      <c r="A1455" s="59"/>
      <c r="B1455" s="60"/>
      <c r="C1455" s="61"/>
      <c r="D1455" s="57"/>
      <c r="E1455" s="58"/>
      <c r="F1455" s="58"/>
      <c r="G1455" s="58"/>
      <c r="H1455" s="62"/>
      <c r="I1455" s="62"/>
      <c r="K1455" s="63"/>
    </row>
    <row r="1456" spans="1:11" x14ac:dyDescent="0.3">
      <c r="A1456" s="59"/>
      <c r="B1456" s="60"/>
      <c r="C1456" s="61"/>
      <c r="D1456" s="57"/>
      <c r="E1456" s="58"/>
      <c r="F1456" s="58"/>
      <c r="G1456" s="58"/>
      <c r="H1456" s="62"/>
      <c r="I1456" s="62"/>
      <c r="K1456" s="58"/>
    </row>
    <row r="1457" spans="1:11" x14ac:dyDescent="0.3">
      <c r="A1457" s="59"/>
      <c r="B1457" s="60"/>
      <c r="C1457" s="61"/>
      <c r="D1457" s="57"/>
      <c r="E1457" s="58"/>
      <c r="F1457" s="58"/>
      <c r="G1457" s="58"/>
      <c r="H1457" s="62"/>
      <c r="I1457" s="62"/>
      <c r="K1457" s="63"/>
    </row>
    <row r="1458" spans="1:11" x14ac:dyDescent="0.3">
      <c r="A1458" s="59"/>
      <c r="B1458" s="60"/>
      <c r="C1458" s="61"/>
      <c r="D1458" s="57"/>
      <c r="E1458" s="58"/>
      <c r="F1458" s="58"/>
      <c r="G1458" s="58"/>
      <c r="H1458" s="62"/>
      <c r="I1458" s="62"/>
      <c r="K1458" s="63"/>
    </row>
    <row r="1459" spans="1:11" x14ac:dyDescent="0.3">
      <c r="A1459" s="59"/>
      <c r="B1459" s="60"/>
      <c r="C1459" s="61"/>
      <c r="D1459" s="57"/>
      <c r="E1459" s="58"/>
      <c r="F1459" s="58"/>
      <c r="G1459" s="58"/>
      <c r="H1459" s="62"/>
      <c r="I1459" s="62"/>
      <c r="K1459" s="63"/>
    </row>
    <row r="1460" spans="1:11" x14ac:dyDescent="0.3">
      <c r="A1460" s="59"/>
      <c r="B1460" s="60"/>
      <c r="C1460" s="61"/>
      <c r="D1460" s="57"/>
      <c r="E1460" s="58"/>
      <c r="F1460" s="58"/>
      <c r="G1460" s="58"/>
      <c r="H1460" s="62"/>
      <c r="I1460" s="62"/>
      <c r="K1460" s="63"/>
    </row>
    <row r="1461" spans="1:11" x14ac:dyDescent="0.3">
      <c r="A1461" s="59"/>
      <c r="B1461" s="60"/>
      <c r="C1461" s="61"/>
      <c r="D1461" s="57"/>
      <c r="E1461" s="58"/>
      <c r="F1461" s="58"/>
      <c r="G1461" s="58"/>
      <c r="H1461" s="62"/>
      <c r="I1461" s="62"/>
      <c r="K1461" s="63"/>
    </row>
    <row r="1462" spans="1:11" x14ac:dyDescent="0.3">
      <c r="A1462" s="59"/>
      <c r="B1462" s="60"/>
      <c r="C1462" s="61"/>
      <c r="D1462" s="57"/>
      <c r="E1462" s="58"/>
      <c r="F1462" s="58"/>
      <c r="G1462" s="58"/>
      <c r="H1462" s="62"/>
      <c r="I1462" s="62"/>
      <c r="K1462" s="63"/>
    </row>
    <row r="1463" spans="1:11" x14ac:dyDescent="0.3">
      <c r="A1463" s="59"/>
      <c r="B1463" s="60"/>
      <c r="C1463" s="61"/>
      <c r="D1463" s="57"/>
      <c r="E1463" s="58"/>
      <c r="F1463" s="58"/>
      <c r="G1463" s="58"/>
      <c r="H1463" s="62"/>
      <c r="I1463" s="62"/>
      <c r="K1463" s="63"/>
    </row>
    <row r="1464" spans="1:11" x14ac:dyDescent="0.3">
      <c r="A1464" s="59"/>
      <c r="B1464" s="60"/>
      <c r="C1464" s="61"/>
      <c r="D1464" s="57"/>
      <c r="E1464" s="58"/>
      <c r="F1464" s="58"/>
      <c r="G1464" s="58"/>
      <c r="H1464" s="62"/>
      <c r="I1464" s="62"/>
      <c r="K1464" s="63"/>
    </row>
    <row r="1465" spans="1:11" x14ac:dyDescent="0.3">
      <c r="A1465" s="59"/>
      <c r="B1465" s="60"/>
      <c r="C1465" s="61"/>
      <c r="D1465" s="57"/>
      <c r="E1465" s="58"/>
      <c r="F1465" s="58"/>
      <c r="G1465" s="58"/>
      <c r="H1465" s="62"/>
      <c r="I1465" s="62"/>
      <c r="K1465" s="63"/>
    </row>
    <row r="1466" spans="1:11" x14ac:dyDescent="0.3">
      <c r="A1466" s="59"/>
      <c r="B1466" s="60"/>
      <c r="C1466" s="61"/>
      <c r="D1466" s="57"/>
      <c r="E1466" s="58"/>
      <c r="F1466" s="58"/>
      <c r="G1466" s="58"/>
      <c r="H1466" s="62"/>
      <c r="I1466" s="62"/>
      <c r="K1466" s="63"/>
    </row>
    <row r="1467" spans="1:11" x14ac:dyDescent="0.3">
      <c r="A1467" s="59"/>
      <c r="B1467" s="60"/>
      <c r="C1467" s="61"/>
      <c r="D1467" s="57"/>
      <c r="E1467" s="58"/>
      <c r="F1467" s="58"/>
      <c r="G1467" s="58"/>
      <c r="H1467" s="62"/>
      <c r="I1467" s="62"/>
      <c r="K1467" s="63"/>
    </row>
    <row r="1468" spans="1:11" x14ac:dyDescent="0.3">
      <c r="A1468" s="59"/>
      <c r="B1468" s="60"/>
      <c r="C1468" s="61"/>
      <c r="D1468" s="57"/>
      <c r="E1468" s="58"/>
      <c r="F1468" s="58"/>
      <c r="G1468" s="58"/>
      <c r="H1468" s="62"/>
      <c r="I1468" s="62"/>
      <c r="K1468" s="58"/>
    </row>
    <row r="1469" spans="1:11" x14ac:dyDescent="0.3">
      <c r="A1469" s="59"/>
      <c r="B1469" s="60"/>
      <c r="C1469" s="61"/>
      <c r="D1469" s="57"/>
      <c r="E1469" s="58"/>
      <c r="F1469" s="58"/>
      <c r="G1469" s="58"/>
      <c r="H1469" s="62"/>
      <c r="I1469" s="62"/>
      <c r="K1469" s="58"/>
    </row>
    <row r="1470" spans="1:11" x14ac:dyDescent="0.3">
      <c r="A1470" s="59"/>
      <c r="B1470" s="60"/>
      <c r="C1470" s="61"/>
      <c r="D1470" s="57"/>
      <c r="E1470" s="58"/>
      <c r="F1470" s="58"/>
      <c r="G1470" s="58"/>
      <c r="H1470" s="62"/>
      <c r="I1470" s="62"/>
      <c r="K1470" s="63"/>
    </row>
    <row r="1471" spans="1:11" x14ac:dyDescent="0.3">
      <c r="A1471" s="59"/>
      <c r="B1471" s="60"/>
      <c r="C1471" s="61"/>
      <c r="D1471" s="57"/>
      <c r="E1471" s="58"/>
      <c r="F1471" s="58"/>
      <c r="G1471" s="58"/>
      <c r="H1471" s="62"/>
      <c r="I1471" s="62"/>
      <c r="K1471" s="63"/>
    </row>
    <row r="1472" spans="1:11" x14ac:dyDescent="0.3">
      <c r="A1472" s="59"/>
      <c r="B1472" s="60"/>
      <c r="C1472" s="61"/>
      <c r="D1472" s="57"/>
      <c r="E1472" s="58"/>
      <c r="F1472" s="58"/>
      <c r="G1472" s="58"/>
      <c r="H1472" s="62"/>
      <c r="I1472" s="62"/>
      <c r="K1472" s="58"/>
    </row>
    <row r="1473" spans="1:11" x14ac:dyDescent="0.3">
      <c r="A1473" s="59"/>
      <c r="B1473" s="60"/>
      <c r="C1473" s="61"/>
      <c r="D1473" s="57"/>
      <c r="E1473" s="58"/>
      <c r="F1473" s="58"/>
      <c r="G1473" s="58"/>
      <c r="H1473" s="62"/>
      <c r="I1473" s="62"/>
      <c r="K1473" s="63"/>
    </row>
    <row r="1474" spans="1:11" x14ac:dyDescent="0.3">
      <c r="A1474" s="59"/>
      <c r="B1474" s="60"/>
      <c r="C1474" s="61"/>
      <c r="D1474" s="57"/>
      <c r="E1474" s="58"/>
      <c r="F1474" s="58"/>
      <c r="G1474" s="58"/>
      <c r="H1474" s="62"/>
      <c r="I1474" s="62"/>
      <c r="K1474" s="58"/>
    </row>
    <row r="1475" spans="1:11" x14ac:dyDescent="0.3">
      <c r="A1475" s="59"/>
      <c r="B1475" s="60"/>
      <c r="C1475" s="61"/>
      <c r="D1475" s="57"/>
      <c r="E1475" s="58"/>
      <c r="F1475" s="58"/>
      <c r="G1475" s="58"/>
      <c r="H1475" s="62"/>
      <c r="I1475" s="62"/>
      <c r="K1475" s="63"/>
    </row>
    <row r="1476" spans="1:11" x14ac:dyDescent="0.3">
      <c r="A1476" s="59"/>
      <c r="B1476" s="60"/>
      <c r="C1476" s="61"/>
      <c r="D1476" s="57"/>
      <c r="E1476" s="58"/>
      <c r="F1476" s="58"/>
      <c r="G1476" s="58"/>
      <c r="H1476" s="62"/>
      <c r="I1476" s="62"/>
      <c r="K1476" s="58"/>
    </row>
    <row r="1477" spans="1:11" x14ac:dyDescent="0.3">
      <c r="A1477" s="59"/>
      <c r="B1477" s="60"/>
      <c r="C1477" s="61"/>
      <c r="D1477" s="57"/>
      <c r="E1477" s="58"/>
      <c r="F1477" s="58"/>
      <c r="G1477" s="58"/>
      <c r="H1477" s="62"/>
      <c r="I1477" s="62"/>
      <c r="K1477" s="63"/>
    </row>
    <row r="1478" spans="1:11" x14ac:dyDescent="0.3">
      <c r="A1478" s="59"/>
      <c r="B1478" s="60"/>
      <c r="C1478" s="61"/>
      <c r="D1478" s="57"/>
      <c r="E1478" s="58"/>
      <c r="F1478" s="58"/>
      <c r="G1478" s="58"/>
      <c r="H1478" s="62"/>
      <c r="I1478" s="62"/>
      <c r="K1478" s="58"/>
    </row>
    <row r="1479" spans="1:11" x14ac:dyDescent="0.3">
      <c r="A1479" s="59"/>
      <c r="B1479" s="60"/>
      <c r="C1479" s="61"/>
      <c r="D1479" s="57"/>
      <c r="E1479" s="58"/>
      <c r="F1479" s="58"/>
      <c r="G1479" s="58"/>
      <c r="H1479" s="62"/>
      <c r="I1479" s="62"/>
      <c r="K1479" s="63"/>
    </row>
    <row r="1480" spans="1:11" x14ac:dyDescent="0.3">
      <c r="A1480" s="59"/>
      <c r="B1480" s="60"/>
      <c r="C1480" s="61"/>
      <c r="D1480" s="57"/>
      <c r="E1480" s="58"/>
      <c r="F1480" s="58"/>
      <c r="G1480" s="58"/>
      <c r="H1480" s="62"/>
      <c r="I1480" s="62"/>
      <c r="K1480" s="58"/>
    </row>
    <row r="1481" spans="1:11" x14ac:dyDescent="0.3">
      <c r="A1481" s="59"/>
      <c r="B1481" s="60"/>
      <c r="C1481" s="61"/>
      <c r="D1481" s="57"/>
      <c r="E1481" s="58"/>
      <c r="F1481" s="58"/>
      <c r="G1481" s="58"/>
      <c r="H1481" s="62"/>
      <c r="I1481" s="62"/>
      <c r="K1481" s="63"/>
    </row>
    <row r="1482" spans="1:11" x14ac:dyDescent="0.3">
      <c r="A1482" s="59"/>
      <c r="B1482" s="60"/>
      <c r="C1482" s="61"/>
      <c r="D1482" s="57"/>
      <c r="E1482" s="58"/>
      <c r="F1482" s="58"/>
      <c r="G1482" s="58"/>
      <c r="H1482" s="62"/>
      <c r="I1482" s="62"/>
      <c r="K1482" s="58"/>
    </row>
    <row r="1483" spans="1:11" x14ac:dyDescent="0.3">
      <c r="A1483" s="59"/>
      <c r="B1483" s="60"/>
      <c r="C1483" s="61"/>
      <c r="D1483" s="57"/>
      <c r="E1483" s="58"/>
      <c r="F1483" s="58"/>
      <c r="G1483" s="58"/>
      <c r="H1483" s="62"/>
      <c r="I1483" s="62"/>
      <c r="K1483" s="63"/>
    </row>
    <row r="1484" spans="1:11" x14ac:dyDescent="0.3">
      <c r="A1484" s="59"/>
      <c r="B1484" s="60"/>
      <c r="C1484" s="61"/>
      <c r="D1484" s="57"/>
      <c r="E1484" s="58"/>
      <c r="F1484" s="58"/>
      <c r="G1484" s="58"/>
      <c r="H1484" s="62"/>
      <c r="I1484" s="62"/>
      <c r="K1484" s="63"/>
    </row>
    <row r="1485" spans="1:11" x14ac:dyDescent="0.3">
      <c r="A1485" s="59"/>
      <c r="B1485" s="60"/>
      <c r="C1485" s="61"/>
      <c r="D1485" s="57"/>
      <c r="E1485" s="58"/>
      <c r="F1485" s="58"/>
      <c r="G1485" s="58"/>
      <c r="H1485" s="62"/>
      <c r="I1485" s="62"/>
      <c r="K1485" s="63"/>
    </row>
    <row r="1486" spans="1:11" x14ac:dyDescent="0.3">
      <c r="A1486" s="59"/>
      <c r="B1486" s="60"/>
      <c r="C1486" s="61"/>
      <c r="D1486" s="57"/>
      <c r="E1486" s="58"/>
      <c r="F1486" s="58"/>
      <c r="G1486" s="58"/>
      <c r="H1486" s="62"/>
      <c r="I1486" s="62"/>
      <c r="K1486" s="63"/>
    </row>
    <row r="1487" spans="1:11" x14ac:dyDescent="0.3">
      <c r="A1487" s="59"/>
      <c r="B1487" s="60"/>
      <c r="C1487" s="61"/>
      <c r="D1487" s="57"/>
      <c r="E1487" s="58"/>
      <c r="F1487" s="58"/>
      <c r="G1487" s="58"/>
      <c r="H1487" s="62"/>
      <c r="I1487" s="62"/>
      <c r="K1487" s="63"/>
    </row>
    <row r="1488" spans="1:11" x14ac:dyDescent="0.3">
      <c r="A1488" s="59"/>
      <c r="B1488" s="60"/>
      <c r="C1488" s="61"/>
      <c r="D1488" s="57"/>
      <c r="E1488" s="58"/>
      <c r="F1488" s="58"/>
      <c r="G1488" s="58"/>
      <c r="H1488" s="62"/>
      <c r="I1488" s="62"/>
      <c r="K1488" s="58"/>
    </row>
    <row r="1489" spans="1:11" x14ac:dyDescent="0.3">
      <c r="A1489" s="59"/>
      <c r="B1489" s="60"/>
      <c r="C1489" s="61"/>
      <c r="D1489" s="57"/>
      <c r="E1489" s="58"/>
      <c r="F1489" s="58"/>
      <c r="G1489" s="58"/>
      <c r="H1489" s="62"/>
      <c r="I1489" s="62"/>
      <c r="K1489" s="63"/>
    </row>
    <row r="1490" spans="1:11" x14ac:dyDescent="0.3">
      <c r="A1490" s="59"/>
      <c r="B1490" s="60"/>
      <c r="C1490" s="61"/>
      <c r="D1490" s="57"/>
      <c r="E1490" s="58"/>
      <c r="F1490" s="58"/>
      <c r="G1490" s="58"/>
      <c r="H1490" s="62"/>
      <c r="I1490" s="62"/>
      <c r="K1490" s="58"/>
    </row>
    <row r="1491" spans="1:11" x14ac:dyDescent="0.3">
      <c r="A1491" s="59"/>
      <c r="B1491" s="60"/>
      <c r="C1491" s="61"/>
      <c r="D1491" s="57"/>
      <c r="E1491" s="58"/>
      <c r="F1491" s="58"/>
      <c r="G1491" s="58"/>
      <c r="H1491" s="62"/>
      <c r="I1491" s="62"/>
      <c r="K1491" s="58"/>
    </row>
    <row r="1492" spans="1:11" x14ac:dyDescent="0.3">
      <c r="A1492" s="59"/>
      <c r="B1492" s="60"/>
      <c r="C1492" s="61"/>
      <c r="D1492" s="57"/>
      <c r="E1492" s="58"/>
      <c r="F1492" s="58"/>
      <c r="G1492" s="58"/>
      <c r="H1492" s="62"/>
      <c r="I1492" s="62"/>
      <c r="K1492" s="63"/>
    </row>
    <row r="1493" spans="1:11" x14ac:dyDescent="0.3">
      <c r="A1493" s="59"/>
      <c r="B1493" s="60"/>
      <c r="C1493" s="61"/>
      <c r="D1493" s="57"/>
      <c r="E1493" s="58"/>
      <c r="F1493" s="58"/>
      <c r="G1493" s="58"/>
      <c r="H1493" s="62"/>
      <c r="I1493" s="62"/>
      <c r="K1493" s="58"/>
    </row>
    <row r="1494" spans="1:11" x14ac:dyDescent="0.3">
      <c r="A1494" s="59"/>
      <c r="B1494" s="60"/>
      <c r="C1494" s="61"/>
      <c r="D1494" s="57"/>
      <c r="E1494" s="58"/>
      <c r="F1494" s="58"/>
      <c r="G1494" s="58"/>
      <c r="H1494" s="62"/>
      <c r="I1494" s="62"/>
      <c r="K1494" s="63"/>
    </row>
    <row r="1495" spans="1:11" x14ac:dyDescent="0.3">
      <c r="A1495" s="59"/>
      <c r="B1495" s="60"/>
      <c r="C1495" s="61"/>
      <c r="D1495" s="57"/>
      <c r="E1495" s="58"/>
      <c r="F1495" s="58"/>
      <c r="G1495" s="58"/>
      <c r="H1495" s="62"/>
      <c r="I1495" s="62"/>
      <c r="K1495" s="63"/>
    </row>
    <row r="1496" spans="1:11" x14ac:dyDescent="0.3">
      <c r="A1496" s="59"/>
      <c r="B1496" s="60"/>
      <c r="C1496" s="61"/>
      <c r="D1496" s="57"/>
      <c r="E1496" s="58"/>
      <c r="F1496" s="58"/>
      <c r="G1496" s="58"/>
      <c r="H1496" s="62"/>
      <c r="I1496" s="62"/>
      <c r="K1496" s="58"/>
    </row>
    <row r="1497" spans="1:11" x14ac:dyDescent="0.3">
      <c r="A1497" s="59"/>
      <c r="B1497" s="60"/>
      <c r="C1497" s="61"/>
      <c r="D1497" s="57"/>
      <c r="E1497" s="58"/>
      <c r="F1497" s="58"/>
      <c r="G1497" s="58"/>
      <c r="H1497" s="62"/>
      <c r="I1497" s="62"/>
      <c r="K1497" s="63"/>
    </row>
    <row r="1498" spans="1:11" x14ac:dyDescent="0.3">
      <c r="A1498" s="59"/>
      <c r="B1498" s="60"/>
      <c r="C1498" s="61"/>
      <c r="D1498" s="57"/>
      <c r="E1498" s="58"/>
      <c r="F1498" s="58"/>
      <c r="G1498" s="58"/>
      <c r="H1498" s="62"/>
      <c r="I1498" s="62"/>
      <c r="K1498" s="58"/>
    </row>
    <row r="1499" spans="1:11" x14ac:dyDescent="0.3">
      <c r="A1499" s="59"/>
      <c r="B1499" s="60"/>
      <c r="C1499" s="61"/>
      <c r="D1499" s="57"/>
      <c r="E1499" s="58"/>
      <c r="F1499" s="58"/>
      <c r="G1499" s="58"/>
      <c r="H1499" s="62"/>
      <c r="I1499" s="62"/>
      <c r="K1499" s="63"/>
    </row>
    <row r="1500" spans="1:11" x14ac:dyDescent="0.3">
      <c r="A1500" s="59"/>
      <c r="B1500" s="60"/>
      <c r="C1500" s="61"/>
      <c r="D1500" s="57"/>
      <c r="E1500" s="58"/>
      <c r="F1500" s="58"/>
      <c r="G1500" s="58"/>
      <c r="H1500" s="62"/>
      <c r="I1500" s="62"/>
      <c r="K1500" s="63"/>
    </row>
    <row r="1501" spans="1:11" x14ac:dyDescent="0.3">
      <c r="A1501" s="59"/>
      <c r="B1501" s="60"/>
      <c r="C1501" s="61"/>
      <c r="D1501" s="57"/>
      <c r="E1501" s="58"/>
      <c r="F1501" s="58"/>
      <c r="G1501" s="58"/>
      <c r="H1501" s="62"/>
      <c r="I1501" s="62"/>
      <c r="K1501" s="63"/>
    </row>
    <row r="1502" spans="1:11" x14ac:dyDescent="0.3">
      <c r="A1502" s="59"/>
      <c r="B1502" s="60"/>
      <c r="C1502" s="61"/>
      <c r="D1502" s="57"/>
      <c r="E1502" s="58"/>
      <c r="F1502" s="58"/>
      <c r="G1502" s="58"/>
      <c r="H1502" s="62"/>
      <c r="I1502" s="62"/>
      <c r="K1502" s="63"/>
    </row>
    <row r="1503" spans="1:11" x14ac:dyDescent="0.3">
      <c r="A1503" s="59"/>
      <c r="B1503" s="60"/>
      <c r="C1503" s="61"/>
      <c r="D1503" s="57"/>
      <c r="E1503" s="58"/>
      <c r="F1503" s="58"/>
      <c r="G1503" s="58"/>
      <c r="H1503" s="62"/>
      <c r="I1503" s="62"/>
      <c r="K1503" s="63"/>
    </row>
    <row r="1504" spans="1:11" x14ac:dyDescent="0.3">
      <c r="A1504" s="59"/>
      <c r="B1504" s="60"/>
      <c r="C1504" s="61"/>
      <c r="D1504" s="57"/>
      <c r="E1504" s="58"/>
      <c r="F1504" s="58"/>
      <c r="G1504" s="58"/>
      <c r="H1504" s="62"/>
      <c r="I1504" s="62"/>
      <c r="K1504" s="63"/>
    </row>
    <row r="1505" spans="1:11" x14ac:dyDescent="0.3">
      <c r="A1505" s="59"/>
      <c r="B1505" s="60"/>
      <c r="C1505" s="61"/>
      <c r="D1505" s="57"/>
      <c r="E1505" s="58"/>
      <c r="F1505" s="58"/>
      <c r="G1505" s="58"/>
      <c r="H1505" s="62"/>
      <c r="I1505" s="62"/>
      <c r="K1505" s="63"/>
    </row>
    <row r="1506" spans="1:11" x14ac:dyDescent="0.3">
      <c r="A1506" s="59"/>
      <c r="B1506" s="60"/>
      <c r="C1506" s="61"/>
      <c r="D1506" s="57"/>
      <c r="E1506" s="58"/>
      <c r="F1506" s="58"/>
      <c r="G1506" s="58"/>
      <c r="H1506" s="62"/>
      <c r="I1506" s="62"/>
      <c r="K1506" s="63"/>
    </row>
    <row r="1507" spans="1:11" x14ac:dyDescent="0.3">
      <c r="A1507" s="59"/>
      <c r="B1507" s="60"/>
      <c r="C1507" s="61"/>
      <c r="D1507" s="57"/>
      <c r="E1507" s="58"/>
      <c r="F1507" s="58"/>
      <c r="G1507" s="58"/>
      <c r="H1507" s="62"/>
      <c r="I1507" s="62"/>
      <c r="K1507" s="63"/>
    </row>
    <row r="1508" spans="1:11" x14ac:dyDescent="0.3">
      <c r="A1508" s="59"/>
      <c r="B1508" s="60"/>
      <c r="C1508" s="61"/>
      <c r="D1508" s="57"/>
      <c r="E1508" s="58"/>
      <c r="F1508" s="58"/>
      <c r="G1508" s="58"/>
      <c r="H1508" s="62"/>
      <c r="I1508" s="62"/>
      <c r="K1508" s="63"/>
    </row>
    <row r="1509" spans="1:11" x14ac:dyDescent="0.3">
      <c r="A1509" s="59"/>
      <c r="B1509" s="60"/>
      <c r="C1509" s="61"/>
      <c r="D1509" s="57"/>
      <c r="E1509" s="58"/>
      <c r="F1509" s="58"/>
      <c r="G1509" s="58"/>
      <c r="H1509" s="62"/>
      <c r="I1509" s="62"/>
      <c r="K1509" s="63"/>
    </row>
    <row r="1510" spans="1:11" x14ac:dyDescent="0.3">
      <c r="A1510" s="59"/>
      <c r="B1510" s="60"/>
      <c r="C1510" s="61"/>
      <c r="D1510" s="57"/>
      <c r="E1510" s="58"/>
      <c r="F1510" s="58"/>
      <c r="G1510" s="58"/>
      <c r="H1510" s="62"/>
      <c r="I1510" s="62"/>
      <c r="K1510" s="63"/>
    </row>
    <row r="1511" spans="1:11" x14ac:dyDescent="0.3">
      <c r="A1511" s="59"/>
      <c r="B1511" s="60"/>
      <c r="C1511" s="61"/>
      <c r="D1511" s="57"/>
      <c r="E1511" s="58"/>
      <c r="F1511" s="58"/>
      <c r="G1511" s="58"/>
      <c r="H1511" s="62"/>
      <c r="I1511" s="62"/>
      <c r="K1511" s="63"/>
    </row>
    <row r="1512" spans="1:11" x14ac:dyDescent="0.3">
      <c r="A1512" s="59"/>
      <c r="B1512" s="60"/>
      <c r="C1512" s="61"/>
      <c r="D1512" s="57"/>
      <c r="E1512" s="58"/>
      <c r="F1512" s="58"/>
      <c r="G1512" s="58"/>
      <c r="H1512" s="62"/>
      <c r="I1512" s="62"/>
      <c r="K1512" s="63"/>
    </row>
    <row r="1513" spans="1:11" x14ac:dyDescent="0.3">
      <c r="A1513" s="59"/>
      <c r="B1513" s="60"/>
      <c r="C1513" s="61"/>
      <c r="D1513" s="57"/>
      <c r="E1513" s="58"/>
      <c r="F1513" s="58"/>
      <c r="G1513" s="58"/>
      <c r="H1513" s="62"/>
      <c r="I1513" s="62"/>
      <c r="K1513" s="63"/>
    </row>
    <row r="1514" spans="1:11" x14ac:dyDescent="0.3">
      <c r="A1514" s="59"/>
      <c r="B1514" s="60"/>
      <c r="C1514" s="61"/>
      <c r="D1514" s="57"/>
      <c r="E1514" s="58"/>
      <c r="F1514" s="58"/>
      <c r="G1514" s="58"/>
      <c r="H1514" s="62"/>
      <c r="I1514" s="62"/>
      <c r="K1514" s="63"/>
    </row>
    <row r="1515" spans="1:11" x14ac:dyDescent="0.3">
      <c r="A1515" s="59"/>
      <c r="B1515" s="60"/>
      <c r="C1515" s="61"/>
      <c r="D1515" s="57"/>
      <c r="E1515" s="58"/>
      <c r="F1515" s="58"/>
      <c r="G1515" s="58"/>
      <c r="H1515" s="62"/>
      <c r="I1515" s="62"/>
      <c r="K1515" s="58"/>
    </row>
    <row r="1516" spans="1:11" x14ac:dyDescent="0.3">
      <c r="A1516" s="59"/>
      <c r="B1516" s="60"/>
      <c r="C1516" s="61"/>
      <c r="D1516" s="57"/>
      <c r="E1516" s="58"/>
      <c r="F1516" s="58"/>
      <c r="G1516" s="58"/>
      <c r="H1516" s="62"/>
      <c r="I1516" s="62"/>
      <c r="K1516" s="63"/>
    </row>
    <row r="1517" spans="1:11" x14ac:dyDescent="0.3">
      <c r="A1517" s="59"/>
      <c r="B1517" s="60"/>
      <c r="C1517" s="61"/>
      <c r="D1517" s="57"/>
      <c r="E1517" s="58"/>
      <c r="F1517" s="58"/>
      <c r="G1517" s="58"/>
      <c r="H1517" s="62"/>
      <c r="I1517" s="62"/>
      <c r="K1517" s="58"/>
    </row>
    <row r="1518" spans="1:11" x14ac:dyDescent="0.3">
      <c r="A1518" s="59"/>
      <c r="B1518" s="60"/>
      <c r="C1518" s="61"/>
      <c r="D1518" s="57"/>
      <c r="E1518" s="58"/>
      <c r="F1518" s="58"/>
      <c r="G1518" s="58"/>
      <c r="H1518" s="62"/>
      <c r="I1518" s="62"/>
      <c r="K1518" s="63"/>
    </row>
    <row r="1519" spans="1:11" x14ac:dyDescent="0.3">
      <c r="A1519" s="59"/>
      <c r="B1519" s="60"/>
      <c r="C1519" s="61"/>
      <c r="D1519" s="57"/>
      <c r="E1519" s="58"/>
      <c r="F1519" s="58"/>
      <c r="G1519" s="58"/>
      <c r="H1519" s="62"/>
      <c r="I1519" s="62"/>
      <c r="K1519" s="63"/>
    </row>
    <row r="1520" spans="1:11" x14ac:dyDescent="0.3">
      <c r="A1520" s="59"/>
      <c r="B1520" s="60"/>
      <c r="C1520" s="61"/>
      <c r="D1520" s="57"/>
      <c r="E1520" s="58"/>
      <c r="F1520" s="58"/>
      <c r="G1520" s="58"/>
      <c r="H1520" s="62"/>
      <c r="I1520" s="62"/>
      <c r="K1520" s="63"/>
    </row>
    <row r="1521" spans="1:11" x14ac:dyDescent="0.3">
      <c r="A1521" s="59"/>
      <c r="B1521" s="60"/>
      <c r="C1521" s="61"/>
      <c r="D1521" s="57"/>
      <c r="E1521" s="58"/>
      <c r="F1521" s="58"/>
      <c r="G1521" s="58"/>
      <c r="H1521" s="62"/>
      <c r="I1521" s="62"/>
      <c r="K1521" s="63"/>
    </row>
    <row r="1522" spans="1:11" x14ac:dyDescent="0.3">
      <c r="A1522" s="59"/>
      <c r="B1522" s="60"/>
      <c r="C1522" s="61"/>
      <c r="D1522" s="57"/>
      <c r="E1522" s="58"/>
      <c r="F1522" s="58"/>
      <c r="G1522" s="58"/>
      <c r="H1522" s="62"/>
      <c r="I1522" s="62"/>
      <c r="K1522" s="63"/>
    </row>
    <row r="1523" spans="1:11" x14ac:dyDescent="0.3">
      <c r="A1523" s="59"/>
      <c r="B1523" s="60"/>
      <c r="C1523" s="61"/>
      <c r="D1523" s="57"/>
      <c r="E1523" s="58"/>
      <c r="F1523" s="58"/>
      <c r="G1523" s="58"/>
      <c r="H1523" s="62"/>
      <c r="I1523" s="62"/>
      <c r="K1523" s="63"/>
    </row>
    <row r="1524" spans="1:11" x14ac:dyDescent="0.3">
      <c r="A1524" s="59"/>
      <c r="B1524" s="60"/>
      <c r="C1524" s="61"/>
      <c r="D1524" s="57"/>
      <c r="E1524" s="58"/>
      <c r="F1524" s="58"/>
      <c r="G1524" s="58"/>
      <c r="H1524" s="62"/>
      <c r="I1524" s="62"/>
      <c r="K1524" s="63"/>
    </row>
    <row r="1525" spans="1:11" x14ac:dyDescent="0.3">
      <c r="A1525" s="59"/>
      <c r="B1525" s="60"/>
      <c r="C1525" s="61"/>
      <c r="D1525" s="57"/>
      <c r="E1525" s="58"/>
      <c r="F1525" s="58"/>
      <c r="G1525" s="58"/>
      <c r="H1525" s="62"/>
      <c r="I1525" s="62"/>
      <c r="K1525" s="63"/>
    </row>
    <row r="1526" spans="1:11" x14ac:dyDescent="0.3">
      <c r="A1526" s="59"/>
      <c r="B1526" s="60"/>
      <c r="C1526" s="61"/>
      <c r="D1526" s="57"/>
      <c r="E1526" s="58"/>
      <c r="F1526" s="58"/>
      <c r="G1526" s="58"/>
      <c r="H1526" s="62"/>
      <c r="I1526" s="62"/>
      <c r="K1526" s="63"/>
    </row>
    <row r="1527" spans="1:11" x14ac:dyDescent="0.3">
      <c r="A1527" s="59"/>
      <c r="B1527" s="60"/>
      <c r="C1527" s="61"/>
      <c r="D1527" s="57"/>
      <c r="E1527" s="58"/>
      <c r="F1527" s="58"/>
      <c r="G1527" s="58"/>
      <c r="H1527" s="62"/>
      <c r="I1527" s="62"/>
      <c r="K1527" s="63"/>
    </row>
    <row r="1528" spans="1:11" x14ac:dyDescent="0.3">
      <c r="A1528" s="59"/>
      <c r="B1528" s="60"/>
      <c r="C1528" s="61"/>
      <c r="D1528" s="57"/>
      <c r="E1528" s="58"/>
      <c r="F1528" s="58"/>
      <c r="G1528" s="58"/>
      <c r="H1528" s="62"/>
      <c r="I1528" s="62"/>
      <c r="K1528" s="63"/>
    </row>
    <row r="1529" spans="1:11" x14ac:dyDescent="0.3">
      <c r="A1529" s="59"/>
      <c r="B1529" s="60"/>
      <c r="C1529" s="61"/>
      <c r="D1529" s="57"/>
      <c r="E1529" s="58"/>
      <c r="F1529" s="58"/>
      <c r="G1529" s="58"/>
      <c r="H1529" s="62"/>
      <c r="I1529" s="62"/>
      <c r="K1529" s="63"/>
    </row>
    <row r="1530" spans="1:11" x14ac:dyDescent="0.3">
      <c r="A1530" s="59"/>
      <c r="B1530" s="60"/>
      <c r="C1530" s="61"/>
      <c r="D1530" s="57"/>
      <c r="E1530" s="58"/>
      <c r="F1530" s="58"/>
      <c r="G1530" s="58"/>
      <c r="H1530" s="62"/>
      <c r="I1530" s="62"/>
      <c r="K1530" s="63"/>
    </row>
    <row r="1531" spans="1:11" x14ac:dyDescent="0.3">
      <c r="A1531" s="59"/>
      <c r="B1531" s="60"/>
      <c r="C1531" s="61"/>
      <c r="D1531" s="57"/>
      <c r="E1531" s="58"/>
      <c r="F1531" s="58"/>
      <c r="G1531" s="58"/>
      <c r="H1531" s="62"/>
      <c r="I1531" s="62"/>
      <c r="K1531" s="63"/>
    </row>
    <row r="1532" spans="1:11" x14ac:dyDescent="0.3">
      <c r="A1532" s="59"/>
      <c r="B1532" s="60"/>
      <c r="C1532" s="61"/>
      <c r="D1532" s="57"/>
      <c r="E1532" s="58"/>
      <c r="F1532" s="58"/>
      <c r="G1532" s="58"/>
      <c r="H1532" s="62"/>
      <c r="I1532" s="62"/>
      <c r="K1532" s="58"/>
    </row>
    <row r="1533" spans="1:11" x14ac:dyDescent="0.3">
      <c r="A1533" s="59"/>
      <c r="B1533" s="60"/>
      <c r="C1533" s="61"/>
      <c r="D1533" s="57"/>
      <c r="E1533" s="58"/>
      <c r="F1533" s="58"/>
      <c r="G1533" s="58"/>
      <c r="H1533" s="62"/>
      <c r="I1533" s="62"/>
      <c r="K1533" s="58"/>
    </row>
    <row r="1534" spans="1:11" x14ac:dyDescent="0.3">
      <c r="A1534" s="59"/>
      <c r="B1534" s="60"/>
      <c r="C1534" s="61"/>
      <c r="D1534" s="57"/>
      <c r="E1534" s="58"/>
      <c r="F1534" s="58"/>
      <c r="G1534" s="58"/>
      <c r="H1534" s="62"/>
      <c r="I1534" s="62"/>
      <c r="K1534" s="63"/>
    </row>
    <row r="1535" spans="1:11" x14ac:dyDescent="0.3">
      <c r="A1535" s="59"/>
      <c r="B1535" s="60"/>
      <c r="C1535" s="61"/>
      <c r="D1535" s="57"/>
      <c r="E1535" s="58"/>
      <c r="F1535" s="58"/>
      <c r="G1535" s="58"/>
      <c r="H1535" s="62"/>
      <c r="I1535" s="62"/>
      <c r="K1535" s="63"/>
    </row>
    <row r="1536" spans="1:11" x14ac:dyDescent="0.3">
      <c r="A1536" s="59"/>
      <c r="B1536" s="60"/>
      <c r="C1536" s="61"/>
      <c r="D1536" s="57"/>
      <c r="E1536" s="58"/>
      <c r="F1536" s="58"/>
      <c r="G1536" s="58"/>
      <c r="H1536" s="62"/>
      <c r="I1536" s="62"/>
      <c r="K1536" s="63"/>
    </row>
    <row r="1537" spans="1:11" x14ac:dyDescent="0.3">
      <c r="A1537" s="59"/>
      <c r="B1537" s="60"/>
      <c r="C1537" s="61"/>
      <c r="D1537" s="57"/>
      <c r="E1537" s="58"/>
      <c r="F1537" s="58"/>
      <c r="G1537" s="58"/>
      <c r="H1537" s="62"/>
      <c r="I1537" s="62"/>
      <c r="K1537" s="63"/>
    </row>
    <row r="1538" spans="1:11" x14ac:dyDescent="0.3">
      <c r="A1538" s="59"/>
      <c r="B1538" s="60"/>
      <c r="C1538" s="61"/>
      <c r="D1538" s="57"/>
      <c r="E1538" s="58"/>
      <c r="F1538" s="58"/>
      <c r="G1538" s="58"/>
      <c r="H1538" s="62"/>
      <c r="I1538" s="62"/>
      <c r="K1538" s="63"/>
    </row>
    <row r="1539" spans="1:11" x14ac:dyDescent="0.3">
      <c r="A1539" s="59"/>
      <c r="B1539" s="60"/>
      <c r="C1539" s="61"/>
      <c r="D1539" s="57"/>
      <c r="E1539" s="58"/>
      <c r="F1539" s="58"/>
      <c r="G1539" s="58"/>
      <c r="H1539" s="62"/>
      <c r="I1539" s="62"/>
      <c r="K1539" s="63"/>
    </row>
    <row r="1540" spans="1:11" x14ac:dyDescent="0.3">
      <c r="A1540" s="59"/>
      <c r="B1540" s="60"/>
      <c r="C1540" s="61"/>
      <c r="D1540" s="57"/>
      <c r="E1540" s="58"/>
      <c r="F1540" s="58"/>
      <c r="G1540" s="58"/>
      <c r="H1540" s="62"/>
      <c r="I1540" s="62"/>
      <c r="K1540" s="63"/>
    </row>
    <row r="1541" spans="1:11" x14ac:dyDescent="0.3">
      <c r="A1541" s="59"/>
      <c r="B1541" s="60"/>
      <c r="C1541" s="61"/>
      <c r="D1541" s="57"/>
      <c r="E1541" s="58"/>
      <c r="F1541" s="58"/>
      <c r="G1541" s="58"/>
      <c r="H1541" s="62"/>
      <c r="I1541" s="62"/>
      <c r="K1541" s="63"/>
    </row>
    <row r="1542" spans="1:11" x14ac:dyDescent="0.3">
      <c r="A1542" s="59"/>
      <c r="B1542" s="60"/>
      <c r="C1542" s="61"/>
      <c r="D1542" s="57"/>
      <c r="E1542" s="58"/>
      <c r="F1542" s="58"/>
      <c r="G1542" s="58"/>
      <c r="H1542" s="62"/>
      <c r="I1542" s="62"/>
      <c r="K1542" s="63"/>
    </row>
    <row r="1543" spans="1:11" x14ac:dyDescent="0.3">
      <c r="A1543" s="59"/>
      <c r="B1543" s="60"/>
      <c r="C1543" s="61"/>
      <c r="D1543" s="57"/>
      <c r="E1543" s="58"/>
      <c r="F1543" s="58"/>
      <c r="G1543" s="58"/>
      <c r="H1543" s="62"/>
      <c r="I1543" s="62"/>
      <c r="K1543" s="63"/>
    </row>
    <row r="1544" spans="1:11" x14ac:dyDescent="0.3">
      <c r="A1544" s="59"/>
      <c r="B1544" s="60"/>
      <c r="C1544" s="61"/>
      <c r="D1544" s="57"/>
      <c r="E1544" s="58"/>
      <c r="F1544" s="58"/>
      <c r="G1544" s="58"/>
      <c r="H1544" s="62"/>
      <c r="I1544" s="62"/>
      <c r="K1544" s="63"/>
    </row>
    <row r="1545" spans="1:11" x14ac:dyDescent="0.3">
      <c r="A1545" s="59"/>
      <c r="B1545" s="60"/>
      <c r="C1545" s="61"/>
      <c r="D1545" s="57"/>
      <c r="E1545" s="58"/>
      <c r="F1545" s="58"/>
      <c r="G1545" s="58"/>
      <c r="H1545" s="62"/>
      <c r="I1545" s="62"/>
      <c r="K1545" s="63"/>
    </row>
    <row r="1546" spans="1:11" x14ac:dyDescent="0.3">
      <c r="A1546" s="59"/>
      <c r="B1546" s="60"/>
      <c r="C1546" s="61"/>
      <c r="D1546" s="57"/>
      <c r="E1546" s="58"/>
      <c r="F1546" s="58"/>
      <c r="G1546" s="58"/>
      <c r="H1546" s="62"/>
      <c r="I1546" s="62"/>
      <c r="K1546" s="58"/>
    </row>
    <row r="1547" spans="1:11" x14ac:dyDescent="0.3">
      <c r="A1547" s="59"/>
      <c r="B1547" s="60"/>
      <c r="C1547" s="61"/>
      <c r="D1547" s="57"/>
      <c r="E1547" s="58"/>
      <c r="F1547" s="58"/>
      <c r="G1547" s="58"/>
      <c r="H1547" s="62"/>
      <c r="I1547" s="62"/>
      <c r="K1547" s="58"/>
    </row>
    <row r="1548" spans="1:11" x14ac:dyDescent="0.3">
      <c r="A1548" s="59"/>
      <c r="B1548" s="60"/>
      <c r="C1548" s="61"/>
      <c r="D1548" s="57"/>
      <c r="E1548" s="58"/>
      <c r="F1548" s="58"/>
      <c r="G1548" s="58"/>
      <c r="H1548" s="62"/>
      <c r="I1548" s="62"/>
      <c r="K1548" s="58"/>
    </row>
    <row r="1549" spans="1:11" x14ac:dyDescent="0.3">
      <c r="A1549" s="59"/>
      <c r="B1549" s="60"/>
      <c r="C1549" s="61"/>
      <c r="D1549" s="57"/>
      <c r="E1549" s="58"/>
      <c r="F1549" s="58"/>
      <c r="G1549" s="58"/>
      <c r="H1549" s="62"/>
      <c r="I1549" s="62"/>
      <c r="K1549" s="63"/>
    </row>
    <row r="1550" spans="1:11" x14ac:dyDescent="0.3">
      <c r="A1550" s="59"/>
      <c r="B1550" s="60"/>
      <c r="C1550" s="61"/>
      <c r="D1550" s="57"/>
      <c r="E1550" s="58"/>
      <c r="F1550" s="58"/>
      <c r="G1550" s="58"/>
      <c r="H1550" s="62"/>
      <c r="I1550" s="62"/>
      <c r="K1550" s="58"/>
    </row>
    <row r="1551" spans="1:11" x14ac:dyDescent="0.3">
      <c r="A1551" s="59"/>
      <c r="B1551" s="60"/>
      <c r="C1551" s="61"/>
      <c r="D1551" s="57"/>
      <c r="E1551" s="58"/>
      <c r="F1551" s="58"/>
      <c r="G1551" s="58"/>
      <c r="H1551" s="62"/>
      <c r="I1551" s="62"/>
      <c r="K1551" s="58"/>
    </row>
    <row r="1552" spans="1:11" x14ac:dyDescent="0.3">
      <c r="A1552" s="59"/>
      <c r="B1552" s="60"/>
      <c r="C1552" s="61"/>
      <c r="D1552" s="57"/>
      <c r="E1552" s="58"/>
      <c r="F1552" s="58"/>
      <c r="G1552" s="58"/>
      <c r="H1552" s="62"/>
      <c r="I1552" s="62"/>
      <c r="K1552" s="63"/>
    </row>
    <row r="1553" spans="1:11" x14ac:dyDescent="0.3">
      <c r="A1553" s="59"/>
      <c r="B1553" s="60"/>
      <c r="C1553" s="61"/>
      <c r="D1553" s="57"/>
      <c r="E1553" s="58"/>
      <c r="F1553" s="58"/>
      <c r="G1553" s="58"/>
      <c r="H1553" s="62"/>
      <c r="I1553" s="62"/>
      <c r="K1553" s="58"/>
    </row>
    <row r="1554" spans="1:11" x14ac:dyDescent="0.3">
      <c r="A1554" s="59"/>
      <c r="B1554" s="60"/>
      <c r="C1554" s="61"/>
      <c r="D1554" s="57"/>
      <c r="E1554" s="58"/>
      <c r="F1554" s="58"/>
      <c r="G1554" s="58"/>
      <c r="H1554" s="62"/>
      <c r="I1554" s="62"/>
      <c r="K1554" s="63"/>
    </row>
    <row r="1555" spans="1:11" x14ac:dyDescent="0.3">
      <c r="A1555" s="59"/>
      <c r="B1555" s="60"/>
      <c r="C1555" s="61"/>
      <c r="D1555" s="57"/>
      <c r="E1555" s="58"/>
      <c r="F1555" s="58"/>
      <c r="G1555" s="58"/>
      <c r="H1555" s="62"/>
      <c r="I1555" s="62"/>
      <c r="K1555" s="58"/>
    </row>
    <row r="1556" spans="1:11" x14ac:dyDescent="0.3">
      <c r="A1556" s="59"/>
      <c r="B1556" s="60"/>
      <c r="C1556" s="61"/>
      <c r="D1556" s="57"/>
      <c r="E1556" s="58"/>
      <c r="F1556" s="58"/>
      <c r="G1556" s="58"/>
      <c r="H1556" s="62"/>
      <c r="I1556" s="62"/>
      <c r="K1556" s="63"/>
    </row>
    <row r="1557" spans="1:11" x14ac:dyDescent="0.3">
      <c r="A1557" s="59"/>
      <c r="B1557" s="60"/>
      <c r="C1557" s="61"/>
      <c r="D1557" s="57"/>
      <c r="E1557" s="58"/>
      <c r="F1557" s="58"/>
      <c r="G1557" s="58"/>
      <c r="H1557" s="62"/>
      <c r="I1557" s="62"/>
      <c r="K1557" s="58"/>
    </row>
    <row r="1558" spans="1:11" x14ac:dyDescent="0.3">
      <c r="A1558" s="59"/>
      <c r="B1558" s="60"/>
      <c r="C1558" s="61"/>
      <c r="D1558" s="57"/>
      <c r="E1558" s="58"/>
      <c r="F1558" s="58"/>
      <c r="G1558" s="58"/>
      <c r="H1558" s="62"/>
      <c r="I1558" s="62"/>
      <c r="K1558" s="58"/>
    </row>
    <row r="1559" spans="1:11" x14ac:dyDescent="0.3">
      <c r="A1559" s="59"/>
      <c r="B1559" s="60"/>
      <c r="C1559" s="61"/>
      <c r="D1559" s="57"/>
      <c r="E1559" s="58"/>
      <c r="F1559" s="58"/>
      <c r="G1559" s="58"/>
      <c r="H1559" s="62"/>
      <c r="I1559" s="62"/>
      <c r="K1559" s="58"/>
    </row>
    <row r="1560" spans="1:11" x14ac:dyDescent="0.3">
      <c r="A1560" s="59"/>
      <c r="B1560" s="60"/>
      <c r="C1560" s="61"/>
      <c r="D1560" s="57"/>
      <c r="E1560" s="58"/>
      <c r="F1560" s="58"/>
      <c r="G1560" s="58"/>
      <c r="H1560" s="62"/>
      <c r="I1560" s="62"/>
      <c r="K1560" s="58"/>
    </row>
    <row r="1561" spans="1:11" x14ac:dyDescent="0.3">
      <c r="A1561" s="59"/>
      <c r="B1561" s="60"/>
      <c r="C1561" s="61"/>
      <c r="D1561" s="57"/>
      <c r="E1561" s="58"/>
      <c r="F1561" s="58"/>
      <c r="G1561" s="58"/>
      <c r="H1561" s="62"/>
      <c r="I1561" s="62"/>
      <c r="K1561" s="63"/>
    </row>
    <row r="1562" spans="1:11" x14ac:dyDescent="0.3">
      <c r="A1562" s="59"/>
      <c r="B1562" s="60"/>
      <c r="C1562" s="61"/>
      <c r="D1562" s="57"/>
      <c r="E1562" s="58"/>
      <c r="F1562" s="58"/>
      <c r="G1562" s="58"/>
      <c r="H1562" s="62"/>
      <c r="I1562" s="62"/>
      <c r="K1562" s="63"/>
    </row>
    <row r="1563" spans="1:11" x14ac:dyDescent="0.3">
      <c r="A1563" s="59"/>
      <c r="B1563" s="60"/>
      <c r="C1563" s="61"/>
      <c r="D1563" s="57"/>
      <c r="E1563" s="58"/>
      <c r="F1563" s="58"/>
      <c r="G1563" s="58"/>
      <c r="H1563" s="62"/>
      <c r="I1563" s="62"/>
      <c r="K1563" s="58"/>
    </row>
    <row r="1564" spans="1:11" x14ac:dyDescent="0.3">
      <c r="A1564" s="59"/>
      <c r="B1564" s="60"/>
      <c r="C1564" s="61"/>
      <c r="D1564" s="57"/>
      <c r="E1564" s="58"/>
      <c r="F1564" s="58"/>
      <c r="G1564" s="58"/>
      <c r="H1564" s="62"/>
      <c r="I1564" s="62"/>
      <c r="K1564" s="58"/>
    </row>
    <row r="1565" spans="1:11" x14ac:dyDescent="0.3">
      <c r="A1565" s="59"/>
      <c r="B1565" s="60"/>
      <c r="C1565" s="61"/>
      <c r="D1565" s="57"/>
      <c r="E1565" s="58"/>
      <c r="F1565" s="58"/>
      <c r="G1565" s="58"/>
      <c r="H1565" s="62"/>
      <c r="I1565" s="62"/>
      <c r="K1565" s="63"/>
    </row>
    <row r="1566" spans="1:11" x14ac:dyDescent="0.3">
      <c r="A1566" s="59"/>
      <c r="B1566" s="60"/>
      <c r="C1566" s="61"/>
      <c r="D1566" s="57"/>
      <c r="E1566" s="58"/>
      <c r="F1566" s="58"/>
      <c r="G1566" s="58"/>
      <c r="H1566" s="62"/>
      <c r="I1566" s="62"/>
      <c r="K1566" s="63"/>
    </row>
    <row r="1567" spans="1:11" x14ac:dyDescent="0.3">
      <c r="A1567" s="59"/>
      <c r="B1567" s="60"/>
      <c r="C1567" s="61"/>
      <c r="D1567" s="57"/>
      <c r="E1567" s="58"/>
      <c r="F1567" s="58"/>
      <c r="G1567" s="58"/>
      <c r="H1567" s="62"/>
      <c r="I1567" s="62"/>
      <c r="K1567" s="58"/>
    </row>
    <row r="1568" spans="1:11" x14ac:dyDescent="0.3">
      <c r="A1568" s="59"/>
      <c r="B1568" s="60"/>
      <c r="C1568" s="61"/>
      <c r="D1568" s="57"/>
      <c r="E1568" s="58"/>
      <c r="F1568" s="58"/>
      <c r="G1568" s="58"/>
      <c r="H1568" s="62"/>
      <c r="I1568" s="62"/>
      <c r="K1568" s="63"/>
    </row>
    <row r="1569" spans="1:11" x14ac:dyDescent="0.3">
      <c r="A1569" s="59"/>
      <c r="B1569" s="60"/>
      <c r="C1569" s="61"/>
      <c r="D1569" s="57"/>
      <c r="E1569" s="58"/>
      <c r="F1569" s="58"/>
      <c r="G1569" s="58"/>
      <c r="H1569" s="62"/>
      <c r="I1569" s="62"/>
      <c r="K1569" s="63"/>
    </row>
    <row r="1570" spans="1:11" x14ac:dyDescent="0.3">
      <c r="A1570" s="59"/>
      <c r="B1570" s="60"/>
      <c r="C1570" s="61"/>
      <c r="D1570" s="57"/>
      <c r="E1570" s="58"/>
      <c r="F1570" s="58"/>
      <c r="G1570" s="58"/>
      <c r="H1570" s="62"/>
      <c r="I1570" s="62"/>
      <c r="K1570" s="63"/>
    </row>
    <row r="1571" spans="1:11" x14ac:dyDescent="0.3">
      <c r="A1571" s="59"/>
      <c r="B1571" s="60"/>
      <c r="C1571" s="61"/>
      <c r="D1571" s="57"/>
      <c r="E1571" s="58"/>
      <c r="F1571" s="58"/>
      <c r="G1571" s="58"/>
      <c r="H1571" s="62"/>
      <c r="I1571" s="62"/>
      <c r="K1571" s="63"/>
    </row>
    <row r="1572" spans="1:11" x14ac:dyDescent="0.3">
      <c r="A1572" s="59"/>
      <c r="B1572" s="60"/>
      <c r="C1572" s="61"/>
      <c r="D1572" s="57"/>
      <c r="E1572" s="58"/>
      <c r="F1572" s="58"/>
      <c r="G1572" s="58"/>
      <c r="H1572" s="62"/>
      <c r="I1572" s="62"/>
      <c r="K1572" s="63"/>
    </row>
    <row r="1573" spans="1:11" x14ac:dyDescent="0.3">
      <c r="A1573" s="59"/>
      <c r="B1573" s="60"/>
      <c r="C1573" s="61"/>
      <c r="D1573" s="57"/>
      <c r="E1573" s="58"/>
      <c r="F1573" s="58"/>
      <c r="G1573" s="58"/>
      <c r="H1573" s="62"/>
      <c r="I1573" s="62"/>
      <c r="K1573" s="63"/>
    </row>
    <row r="1574" spans="1:11" x14ac:dyDescent="0.3">
      <c r="A1574" s="59"/>
      <c r="B1574" s="60"/>
      <c r="C1574" s="61"/>
      <c r="D1574" s="57"/>
      <c r="E1574" s="58"/>
      <c r="F1574" s="58"/>
      <c r="G1574" s="58"/>
      <c r="H1574" s="62"/>
      <c r="I1574" s="62"/>
      <c r="K1574" s="63"/>
    </row>
    <row r="1575" spans="1:11" x14ac:dyDescent="0.3">
      <c r="A1575" s="59"/>
      <c r="B1575" s="60"/>
      <c r="C1575" s="61"/>
      <c r="D1575" s="57"/>
      <c r="E1575" s="58"/>
      <c r="F1575" s="58"/>
      <c r="G1575" s="58"/>
      <c r="H1575" s="62"/>
      <c r="I1575" s="62"/>
      <c r="K1575" s="63"/>
    </row>
    <row r="1576" spans="1:11" x14ac:dyDescent="0.3">
      <c r="A1576" s="59"/>
      <c r="B1576" s="60"/>
      <c r="C1576" s="61"/>
      <c r="D1576" s="57"/>
      <c r="E1576" s="58"/>
      <c r="F1576" s="58"/>
      <c r="G1576" s="58"/>
      <c r="H1576" s="62"/>
      <c r="I1576" s="62"/>
      <c r="K1576" s="63"/>
    </row>
    <row r="1577" spans="1:11" x14ac:dyDescent="0.3">
      <c r="A1577" s="59"/>
      <c r="B1577" s="60"/>
      <c r="C1577" s="61"/>
      <c r="D1577" s="57"/>
      <c r="E1577" s="58"/>
      <c r="F1577" s="58"/>
      <c r="G1577" s="58"/>
      <c r="H1577" s="62"/>
      <c r="I1577" s="62"/>
      <c r="K1577" s="63"/>
    </row>
    <row r="1578" spans="1:11" x14ac:dyDescent="0.3">
      <c r="A1578" s="59"/>
      <c r="B1578" s="60"/>
      <c r="C1578" s="61"/>
      <c r="D1578" s="57"/>
      <c r="E1578" s="58"/>
      <c r="F1578" s="58"/>
      <c r="G1578" s="58"/>
      <c r="H1578" s="62"/>
      <c r="I1578" s="62"/>
      <c r="K1578" s="63"/>
    </row>
    <row r="1579" spans="1:11" x14ac:dyDescent="0.3">
      <c r="A1579" s="59"/>
      <c r="B1579" s="60"/>
      <c r="C1579" s="61"/>
      <c r="D1579" s="57"/>
      <c r="E1579" s="58"/>
      <c r="F1579" s="58"/>
      <c r="G1579" s="58"/>
      <c r="H1579" s="62"/>
      <c r="I1579" s="62"/>
      <c r="K1579" s="63"/>
    </row>
    <row r="1580" spans="1:11" x14ac:dyDescent="0.3">
      <c r="A1580" s="59"/>
      <c r="B1580" s="60"/>
      <c r="C1580" s="61"/>
      <c r="D1580" s="57"/>
      <c r="E1580" s="58"/>
      <c r="F1580" s="58"/>
      <c r="G1580" s="58"/>
      <c r="H1580" s="62"/>
      <c r="I1580" s="62"/>
      <c r="K1580" s="63"/>
    </row>
    <row r="1581" spans="1:11" x14ac:dyDescent="0.3">
      <c r="A1581" s="59"/>
      <c r="B1581" s="60"/>
      <c r="C1581" s="61"/>
      <c r="D1581" s="57"/>
      <c r="E1581" s="58"/>
      <c r="F1581" s="58"/>
      <c r="G1581" s="58"/>
      <c r="H1581" s="62"/>
      <c r="I1581" s="62"/>
      <c r="K1581" s="63"/>
    </row>
    <row r="1582" spans="1:11" x14ac:dyDescent="0.3">
      <c r="A1582" s="59"/>
      <c r="B1582" s="60"/>
      <c r="C1582" s="61"/>
      <c r="D1582" s="57"/>
      <c r="E1582" s="58"/>
      <c r="F1582" s="58"/>
      <c r="G1582" s="58"/>
      <c r="H1582" s="62"/>
      <c r="I1582" s="62"/>
      <c r="K1582" s="63"/>
    </row>
    <row r="1583" spans="1:11" x14ac:dyDescent="0.3">
      <c r="A1583" s="59"/>
      <c r="B1583" s="60"/>
      <c r="C1583" s="61"/>
      <c r="D1583" s="57"/>
      <c r="E1583" s="58"/>
      <c r="F1583" s="58"/>
      <c r="G1583" s="58"/>
      <c r="H1583" s="62"/>
      <c r="I1583" s="62"/>
      <c r="K1583" s="63"/>
    </row>
    <row r="1584" spans="1:11" x14ac:dyDescent="0.3">
      <c r="A1584" s="59"/>
      <c r="B1584" s="60"/>
      <c r="C1584" s="61"/>
      <c r="D1584" s="57"/>
      <c r="E1584" s="58"/>
      <c r="F1584" s="58"/>
      <c r="G1584" s="58"/>
      <c r="H1584" s="62"/>
      <c r="I1584" s="62"/>
      <c r="K1584" s="63"/>
    </row>
    <row r="1585" spans="1:11" x14ac:dyDescent="0.3">
      <c r="A1585" s="59"/>
      <c r="B1585" s="60"/>
      <c r="C1585" s="61"/>
      <c r="D1585" s="57"/>
      <c r="E1585" s="58"/>
      <c r="F1585" s="58"/>
      <c r="G1585" s="58"/>
      <c r="H1585" s="62"/>
      <c r="I1585" s="62"/>
      <c r="K1585" s="63"/>
    </row>
    <row r="1586" spans="1:11" x14ac:dyDescent="0.3">
      <c r="A1586" s="59"/>
      <c r="B1586" s="60"/>
      <c r="C1586" s="61"/>
      <c r="D1586" s="57"/>
      <c r="E1586" s="58"/>
      <c r="F1586" s="58"/>
      <c r="G1586" s="58"/>
      <c r="H1586" s="62"/>
      <c r="I1586" s="62"/>
      <c r="K1586" s="58"/>
    </row>
    <row r="1587" spans="1:11" x14ac:dyDescent="0.3">
      <c r="A1587" s="59"/>
      <c r="B1587" s="60"/>
      <c r="C1587" s="61"/>
      <c r="D1587" s="57"/>
      <c r="E1587" s="58"/>
      <c r="F1587" s="58"/>
      <c r="G1587" s="58"/>
      <c r="H1587" s="62"/>
      <c r="I1587" s="62"/>
      <c r="K1587" s="63"/>
    </row>
    <row r="1588" spans="1:11" x14ac:dyDescent="0.3">
      <c r="A1588" s="59"/>
      <c r="B1588" s="60"/>
      <c r="C1588" s="61"/>
      <c r="D1588" s="57"/>
      <c r="E1588" s="58"/>
      <c r="F1588" s="58"/>
      <c r="G1588" s="58"/>
      <c r="H1588" s="62"/>
      <c r="I1588" s="62"/>
      <c r="K1588" s="63"/>
    </row>
    <row r="1589" spans="1:11" x14ac:dyDescent="0.3">
      <c r="A1589" s="59"/>
      <c r="B1589" s="60"/>
      <c r="C1589" s="61"/>
      <c r="D1589" s="57"/>
      <c r="E1589" s="58"/>
      <c r="F1589" s="58"/>
      <c r="G1589" s="58"/>
      <c r="H1589" s="62"/>
      <c r="I1589" s="62"/>
      <c r="K1589" s="63"/>
    </row>
    <row r="1590" spans="1:11" x14ac:dyDescent="0.3">
      <c r="A1590" s="59"/>
      <c r="B1590" s="60"/>
      <c r="C1590" s="61"/>
      <c r="D1590" s="57"/>
      <c r="E1590" s="58"/>
      <c r="F1590" s="58"/>
      <c r="G1590" s="58"/>
      <c r="H1590" s="62"/>
      <c r="I1590" s="62"/>
      <c r="K1590" s="63"/>
    </row>
    <row r="1591" spans="1:11" x14ac:dyDescent="0.3">
      <c r="A1591" s="59"/>
      <c r="B1591" s="60"/>
      <c r="C1591" s="61"/>
      <c r="D1591" s="57"/>
      <c r="E1591" s="58"/>
      <c r="F1591" s="58"/>
      <c r="G1591" s="58"/>
      <c r="H1591" s="62"/>
      <c r="I1591" s="62"/>
      <c r="K1591" s="58"/>
    </row>
    <row r="1592" spans="1:11" x14ac:dyDescent="0.3">
      <c r="A1592" s="59"/>
      <c r="B1592" s="60"/>
      <c r="C1592" s="61"/>
      <c r="D1592" s="57"/>
      <c r="E1592" s="58"/>
      <c r="F1592" s="58"/>
      <c r="G1592" s="58"/>
      <c r="H1592" s="62"/>
      <c r="I1592" s="62"/>
      <c r="K1592" s="63"/>
    </row>
    <row r="1593" spans="1:11" x14ac:dyDescent="0.3">
      <c r="A1593" s="59"/>
      <c r="B1593" s="60"/>
      <c r="C1593" s="61"/>
      <c r="D1593" s="57"/>
      <c r="E1593" s="58"/>
      <c r="F1593" s="58"/>
      <c r="G1593" s="58"/>
      <c r="H1593" s="62"/>
      <c r="I1593" s="62"/>
      <c r="K1593" s="63"/>
    </row>
    <row r="1594" spans="1:11" x14ac:dyDescent="0.3">
      <c r="A1594" s="59"/>
      <c r="B1594" s="60"/>
      <c r="C1594" s="61"/>
      <c r="D1594" s="57"/>
      <c r="E1594" s="58"/>
      <c r="F1594" s="58"/>
      <c r="G1594" s="58"/>
      <c r="H1594" s="62"/>
      <c r="I1594" s="62"/>
      <c r="K1594" s="58"/>
    </row>
    <row r="1595" spans="1:11" x14ac:dyDescent="0.3">
      <c r="A1595" s="59"/>
      <c r="B1595" s="60"/>
      <c r="C1595" s="61"/>
      <c r="D1595" s="57"/>
      <c r="E1595" s="58"/>
      <c r="F1595" s="58"/>
      <c r="G1595" s="58"/>
      <c r="H1595" s="62"/>
      <c r="I1595" s="62"/>
      <c r="K1595" s="63"/>
    </row>
    <row r="1596" spans="1:11" x14ac:dyDescent="0.3">
      <c r="A1596" s="59"/>
      <c r="B1596" s="60"/>
      <c r="C1596" s="61"/>
      <c r="D1596" s="57"/>
      <c r="E1596" s="58"/>
      <c r="F1596" s="58"/>
      <c r="G1596" s="58"/>
      <c r="H1596" s="62"/>
      <c r="I1596" s="62"/>
      <c r="K1596" s="63"/>
    </row>
    <row r="1597" spans="1:11" x14ac:dyDescent="0.3">
      <c r="A1597" s="59"/>
      <c r="B1597" s="60"/>
      <c r="C1597" s="61"/>
      <c r="D1597" s="57"/>
      <c r="E1597" s="58"/>
      <c r="F1597" s="58"/>
      <c r="G1597" s="58"/>
      <c r="H1597" s="62"/>
      <c r="I1597" s="62"/>
      <c r="K1597" s="58"/>
    </row>
    <row r="1598" spans="1:11" x14ac:dyDescent="0.3">
      <c r="A1598" s="59"/>
      <c r="B1598" s="60"/>
      <c r="C1598" s="61"/>
      <c r="D1598" s="57"/>
      <c r="E1598" s="58"/>
      <c r="F1598" s="58"/>
      <c r="G1598" s="58"/>
      <c r="H1598" s="62"/>
      <c r="I1598" s="62"/>
      <c r="K1598" s="63"/>
    </row>
    <row r="1599" spans="1:11" x14ac:dyDescent="0.3">
      <c r="A1599" s="59"/>
      <c r="B1599" s="60"/>
      <c r="C1599" s="61"/>
      <c r="D1599" s="57"/>
      <c r="E1599" s="58"/>
      <c r="F1599" s="58"/>
      <c r="G1599" s="58"/>
      <c r="H1599" s="62"/>
      <c r="I1599" s="62"/>
      <c r="K1599" s="63"/>
    </row>
    <row r="1600" spans="1:11" x14ac:dyDescent="0.3">
      <c r="A1600" s="59"/>
      <c r="B1600" s="60"/>
      <c r="C1600" s="61"/>
      <c r="D1600" s="57"/>
      <c r="E1600" s="58"/>
      <c r="F1600" s="58"/>
      <c r="G1600" s="58"/>
      <c r="H1600" s="62"/>
      <c r="I1600" s="62"/>
      <c r="K1600" s="58"/>
    </row>
    <row r="1601" spans="1:11" x14ac:dyDescent="0.3">
      <c r="A1601" s="59"/>
      <c r="B1601" s="60"/>
      <c r="C1601" s="61"/>
      <c r="D1601" s="57"/>
      <c r="E1601" s="58"/>
      <c r="F1601" s="58"/>
      <c r="G1601" s="58"/>
      <c r="H1601" s="62"/>
      <c r="I1601" s="62"/>
      <c r="K1601" s="63"/>
    </row>
    <row r="1602" spans="1:11" x14ac:dyDescent="0.3">
      <c r="A1602" s="59"/>
      <c r="B1602" s="60"/>
      <c r="C1602" s="61"/>
      <c r="D1602" s="57"/>
      <c r="E1602" s="58"/>
      <c r="F1602" s="58"/>
      <c r="G1602" s="58"/>
      <c r="H1602" s="62"/>
      <c r="I1602" s="62"/>
      <c r="K1602" s="58"/>
    </row>
    <row r="1603" spans="1:11" x14ac:dyDescent="0.3">
      <c r="A1603" s="59"/>
      <c r="B1603" s="60"/>
      <c r="C1603" s="61"/>
      <c r="D1603" s="57"/>
      <c r="E1603" s="58"/>
      <c r="F1603" s="58"/>
      <c r="G1603" s="58"/>
      <c r="H1603" s="62"/>
      <c r="I1603" s="62"/>
      <c r="K1603" s="58"/>
    </row>
    <row r="1604" spans="1:11" x14ac:dyDescent="0.3">
      <c r="A1604" s="59"/>
      <c r="B1604" s="60"/>
      <c r="C1604" s="61"/>
      <c r="D1604" s="57"/>
      <c r="E1604" s="58"/>
      <c r="F1604" s="58"/>
      <c r="G1604" s="58"/>
      <c r="H1604" s="62"/>
      <c r="I1604" s="62"/>
      <c r="K1604" s="63"/>
    </row>
    <row r="1605" spans="1:11" x14ac:dyDescent="0.3">
      <c r="A1605" s="59"/>
      <c r="B1605" s="60"/>
      <c r="C1605" s="61"/>
      <c r="D1605" s="57"/>
      <c r="E1605" s="58"/>
      <c r="F1605" s="58"/>
      <c r="G1605" s="58"/>
      <c r="H1605" s="62"/>
      <c r="I1605" s="62"/>
      <c r="K1605" s="63"/>
    </row>
    <row r="1606" spans="1:11" x14ac:dyDescent="0.3">
      <c r="A1606" s="59"/>
      <c r="B1606" s="60"/>
      <c r="C1606" s="61"/>
      <c r="D1606" s="57"/>
      <c r="E1606" s="58"/>
      <c r="F1606" s="58"/>
      <c r="G1606" s="58"/>
      <c r="H1606" s="62"/>
      <c r="I1606" s="62"/>
      <c r="K1606" s="63"/>
    </row>
    <row r="1607" spans="1:11" x14ac:dyDescent="0.3">
      <c r="A1607" s="59"/>
      <c r="B1607" s="60"/>
      <c r="C1607" s="61"/>
      <c r="D1607" s="57"/>
      <c r="E1607" s="58"/>
      <c r="F1607" s="58"/>
      <c r="G1607" s="58"/>
      <c r="H1607" s="62"/>
      <c r="I1607" s="62"/>
      <c r="K1607" s="63"/>
    </row>
    <row r="1608" spans="1:11" x14ac:dyDescent="0.3">
      <c r="A1608" s="59"/>
      <c r="B1608" s="60"/>
      <c r="C1608" s="61"/>
      <c r="D1608" s="57"/>
      <c r="E1608" s="58"/>
      <c r="F1608" s="58"/>
      <c r="G1608" s="58"/>
      <c r="H1608" s="62"/>
      <c r="I1608" s="62"/>
      <c r="K1608" s="63"/>
    </row>
    <row r="1609" spans="1:11" x14ac:dyDescent="0.3">
      <c r="A1609" s="59"/>
      <c r="B1609" s="60"/>
      <c r="C1609" s="61"/>
      <c r="D1609" s="57"/>
      <c r="E1609" s="58"/>
      <c r="F1609" s="58"/>
      <c r="G1609" s="58"/>
      <c r="H1609" s="62"/>
      <c r="I1609" s="62"/>
      <c r="K1609" s="63"/>
    </row>
    <row r="1610" spans="1:11" x14ac:dyDescent="0.3">
      <c r="A1610" s="59"/>
      <c r="B1610" s="60"/>
      <c r="C1610" s="61"/>
      <c r="D1610" s="57"/>
      <c r="E1610" s="58"/>
      <c r="F1610" s="58"/>
      <c r="G1610" s="58"/>
      <c r="H1610" s="62"/>
      <c r="I1610" s="62"/>
      <c r="K1610" s="63"/>
    </row>
    <row r="1611" spans="1:11" x14ac:dyDescent="0.3">
      <c r="A1611" s="59"/>
      <c r="B1611" s="60"/>
      <c r="C1611" s="61"/>
      <c r="D1611" s="57"/>
      <c r="E1611" s="58"/>
      <c r="F1611" s="58"/>
      <c r="G1611" s="58"/>
      <c r="H1611" s="62"/>
      <c r="I1611" s="62"/>
      <c r="K1611" s="63"/>
    </row>
    <row r="1612" spans="1:11" x14ac:dyDescent="0.3">
      <c r="A1612" s="59"/>
      <c r="B1612" s="60"/>
      <c r="C1612" s="61"/>
      <c r="D1612" s="57"/>
      <c r="E1612" s="58"/>
      <c r="F1612" s="58"/>
      <c r="G1612" s="58"/>
      <c r="H1612" s="62"/>
      <c r="I1612" s="62"/>
      <c r="K1612" s="63"/>
    </row>
    <row r="1613" spans="1:11" x14ac:dyDescent="0.3">
      <c r="A1613" s="59"/>
      <c r="B1613" s="60"/>
      <c r="C1613" s="61"/>
      <c r="D1613" s="57"/>
      <c r="E1613" s="58"/>
      <c r="F1613" s="58"/>
      <c r="G1613" s="58"/>
      <c r="H1613" s="62"/>
      <c r="I1613" s="62"/>
      <c r="K1613" s="63"/>
    </row>
    <row r="1614" spans="1:11" x14ac:dyDescent="0.3">
      <c r="A1614" s="59"/>
      <c r="B1614" s="60"/>
      <c r="C1614" s="61"/>
      <c r="D1614" s="57"/>
      <c r="E1614" s="58"/>
      <c r="F1614" s="58"/>
      <c r="G1614" s="58"/>
      <c r="H1614" s="62"/>
      <c r="I1614" s="62"/>
      <c r="K1614" s="63"/>
    </row>
    <row r="1615" spans="1:11" x14ac:dyDescent="0.3">
      <c r="A1615" s="59"/>
      <c r="B1615" s="60"/>
      <c r="C1615" s="61"/>
      <c r="D1615" s="57"/>
      <c r="E1615" s="58"/>
      <c r="F1615" s="58"/>
      <c r="G1615" s="58"/>
      <c r="H1615" s="62"/>
      <c r="I1615" s="62"/>
      <c r="K1615" s="63"/>
    </row>
    <row r="1616" spans="1:11" x14ac:dyDescent="0.3">
      <c r="A1616" s="59"/>
      <c r="B1616" s="60"/>
      <c r="C1616" s="61"/>
      <c r="D1616" s="57"/>
      <c r="E1616" s="58"/>
      <c r="F1616" s="58"/>
      <c r="G1616" s="58"/>
      <c r="H1616" s="62"/>
      <c r="I1616" s="62"/>
      <c r="K1616" s="58"/>
    </row>
  </sheetData>
  <sheetProtection formatCells="0" formatRows="0" insertColumns="0" insertRows="0" insertHyperlinks="0" deleteColumns="0" deleteRows="0" sort="0" autoFilter="0" pivotTables="0"/>
  <autoFilter ref="A11:Y1012">
    <filterColumn colId="8">
      <filters blank="1">
        <filter val="! nejlevnější pokoj"/>
      </filters>
    </filterColumn>
    <filterColumn colId="20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3"/>
        <filter val="24"/>
        <filter val="25"/>
        <filter val="28"/>
        <filter val="3"/>
        <filter val="33"/>
        <filter val="37"/>
        <filter val="38"/>
        <filter val="39"/>
        <filter val="4"/>
        <filter val="40"/>
        <filter val="5"/>
        <filter val="6"/>
        <filter val="7"/>
        <filter val="8"/>
        <filter val="9"/>
        <filter val="NP"/>
        <filter val="R"/>
      </filters>
    </filterColumn>
  </autoFilter>
  <sortState ref="D231:R244">
    <sortCondition ref="F240:F244"/>
  </sortState>
  <phoneticPr fontId="6" type="noConversion"/>
  <pageMargins left="0.23622047244094491" right="0.23622047244094491" top="0.55118110236220474" bottom="0.55118110236220474" header="0.31496062992125984" footer="0.31496062992125984"/>
  <pageSetup paperSize="9" scale="76" fitToHeight="0" orientation="portrait" r:id="rId1"/>
  <headerFooter>
    <oddFooter>&amp;R&amp;8&amp;K00-049str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Last Minute</vt:lpstr>
      <vt:lpstr>'Last Minute'!Oblast_tisku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Firla</dc:creator>
  <cp:lastModifiedBy>Musil Tomáš Ing.</cp:lastModifiedBy>
  <cp:lastPrinted>2019-06-12T13:51:59Z</cp:lastPrinted>
  <dcterms:created xsi:type="dcterms:W3CDTF">2018-05-18T07:05:12Z</dcterms:created>
  <dcterms:modified xsi:type="dcterms:W3CDTF">2019-06-12T13:52:56Z</dcterms:modified>
</cp:coreProperties>
</file>